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/>
  <bookViews>
    <workbookView xWindow="-120" yWindow="-120" windowWidth="29040" windowHeight="15840"/>
  </bookViews>
  <sheets>
    <sheet name="Absorberberechnung" sheetId="1" r:id="rId1"/>
    <sheet name="Emissionen" sheetId="4" state="hidden" r:id="rId2"/>
    <sheet name="Umrechnungstabelle" sheetId="2" state="hidden" r:id="rId3"/>
    <sheet name="Heizleistungsbedarf" sheetId="3" state="hidden" r:id="rId4"/>
  </sheets>
  <definedNames>
    <definedName name="_1980_1999">Absorberberechnung!$H$16</definedName>
  </definedNames>
  <calcPr calcId="145621"/>
  <customWorkbookViews>
    <customWorkbookView name="Heizleistungsbedarf" guid="{50394DE8-B593-4006-986B-554535A0B1FA}" maximized="1" xWindow="-8" yWindow="-8" windowWidth="1936" windowHeight="1056" activeSheetId="3" showFormulaBar="0"/>
    <customWorkbookView name="Umrechnungstabelle" guid="{CDADD283-1DE3-4BBA-96A6-2106C06EC10A}" maximized="1" xWindow="-8" yWindow="-8" windowWidth="1936" windowHeight="1056" activeSheetId="2"/>
    <customWorkbookView name="Absorberberechnung" guid="{D0B80887-B2F6-4A58-8CC9-A2DBCC0DAA74}" maximized="1" xWindow="-8" yWindow="-8" windowWidth="1936" windowHeight="1056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1" i="1" l="1"/>
  <c r="J18" i="1" s="1"/>
  <c r="J32" i="1" l="1"/>
  <c r="H3" i="4"/>
  <c r="I8" i="4" s="1"/>
  <c r="I20" i="1"/>
  <c r="J30" i="1"/>
  <c r="J28" i="1"/>
  <c r="L9" i="1"/>
  <c r="I13" i="1" s="1"/>
  <c r="L7" i="1"/>
  <c r="J26" i="1" l="1"/>
  <c r="I10" i="4"/>
  <c r="E6" i="4"/>
  <c r="I7" i="4"/>
  <c r="K7" i="4" s="1"/>
  <c r="E8" i="4"/>
  <c r="I6" i="4"/>
  <c r="K6" i="4" s="1"/>
  <c r="I9" i="4"/>
  <c r="E10" i="4"/>
  <c r="E7" i="4"/>
  <c r="E5" i="4"/>
  <c r="E9" i="4"/>
  <c r="I5" i="4"/>
  <c r="K5" i="4" s="1"/>
  <c r="E11" i="4"/>
  <c r="I11" i="4"/>
</calcChain>
</file>

<file path=xl/comments1.xml><?xml version="1.0" encoding="utf-8"?>
<comments xmlns="http://schemas.openxmlformats.org/spreadsheetml/2006/main">
  <authors>
    <author>beda.madoerin</author>
  </authors>
  <commentList>
    <comment ref="H16" authorId="0">
      <text>
        <r>
          <rPr>
            <b/>
            <sz val="9"/>
            <color indexed="81"/>
            <rFont val="Segoe UI"/>
            <family val="2"/>
          </rPr>
          <t>Hier klicken</t>
        </r>
      </text>
    </comment>
  </commentList>
</comments>
</file>

<file path=xl/sharedStrings.xml><?xml version="1.0" encoding="utf-8"?>
<sst xmlns="http://schemas.openxmlformats.org/spreadsheetml/2006/main" count="172" uniqueCount="123">
  <si>
    <t>kW</t>
  </si>
  <si>
    <t>Das Baujahr, erfolgte Sanierungen und geplante Sanierungen der Gebäudehülle sind entscheidend für den jährlichen Heizenergiebedarf eines Gebäudes.</t>
  </si>
  <si>
    <t>Daraus erfolgt als Faustregel für den Heizleistungsbedarf bei minus 8°C Aussentemperatur:</t>
  </si>
  <si>
    <t>1.)</t>
  </si>
  <si>
    <t>total beheizte Wohnfläche</t>
  </si>
  <si>
    <t>Nennheizzeit</t>
  </si>
  <si>
    <t>h</t>
  </si>
  <si>
    <t>Wärmeleistungsbedarf des Gebäude</t>
  </si>
  <si>
    <t>Umrechnungs-Tabelle</t>
  </si>
  <si>
    <t>Oel (Liter)</t>
  </si>
  <si>
    <t>Erdgas (m3)</t>
  </si>
  <si>
    <t>Laubholz (Ster)</t>
  </si>
  <si>
    <t>Nadelholz (Ster)</t>
  </si>
  <si>
    <t>Pellet(kg)</t>
  </si>
  <si>
    <t>Pellet (m3)</t>
  </si>
  <si>
    <t>Laubh-Schnitzel (m3)</t>
  </si>
  <si>
    <t>Nadelh-Schnitzel (m3)</t>
  </si>
  <si>
    <t>Laubh-Schnitzel (t)</t>
  </si>
  <si>
    <t>Nadelh-Schnitzel (t)</t>
  </si>
  <si>
    <t>Umrechnungstabelle div. Brennstoffe</t>
  </si>
  <si>
    <t>Grundlagen:</t>
  </si>
  <si>
    <t>Qh = Wärmeleistungsbedarf</t>
  </si>
  <si>
    <t>des Gebäudes z.b. bei -8°C</t>
  </si>
  <si>
    <t>Wassergehalt:</t>
  </si>
  <si>
    <t>Holz-Pellet: 10%</t>
  </si>
  <si>
    <t>Stückholz: 20%</t>
  </si>
  <si>
    <t>Hacknitzel: 30%</t>
  </si>
  <si>
    <t>Wirkungsgrad Oel/ Gas: 93%</t>
  </si>
  <si>
    <t>Wirkungsgrad Holz: 90%</t>
  </si>
  <si>
    <t>gemäss Baujahr und Sanierungsstand</t>
  </si>
  <si>
    <t>vom Ofen direkt beheizt</t>
  </si>
  <si>
    <t>durch Wärmeverteilung beheizt</t>
  </si>
  <si>
    <r>
      <rPr>
        <b/>
        <i/>
        <sz val="10"/>
        <color theme="1"/>
        <rFont val="Arial"/>
        <family val="2"/>
      </rPr>
      <t>Entscheid:</t>
    </r>
    <r>
      <rPr>
        <i/>
        <sz val="10"/>
        <color theme="1"/>
        <rFont val="Arial"/>
        <family val="2"/>
      </rPr>
      <t xml:space="preserve"> ist das Verhältnis von direkt zu indirekt im realisierbaren Bereich?</t>
    </r>
  </si>
  <si>
    <r>
      <t>Entscheid:</t>
    </r>
    <r>
      <rPr>
        <i/>
        <sz val="10"/>
        <color theme="1"/>
        <rFont val="Arial"/>
        <family val="2"/>
      </rPr>
      <t xml:space="preserve"> kann dieses Gebäude mit einem Absorberofen beheizt werden?</t>
    </r>
  </si>
  <si>
    <t>Projekt:</t>
  </si>
  <si>
    <t>Datum:</t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</si>
  <si>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</si>
  <si>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</si>
  <si>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W/m</t>
    </r>
    <r>
      <rPr>
        <vertAlign val="superscript"/>
        <sz val="10"/>
        <color theme="1"/>
        <rFont val="Arial"/>
        <family val="2"/>
      </rPr>
      <t>2</t>
    </r>
  </si>
  <si>
    <t>alle Felder ausfüllen</t>
  </si>
  <si>
    <t>mit Formel hinterlegt</t>
  </si>
  <si>
    <t>Bedienungshinweise</t>
  </si>
  <si>
    <t xml:space="preserve"> 12 h ist Standard, Varationen beeinflussen das Ofenvolumen</t>
  </si>
  <si>
    <t>Heizleistungsbedarf</t>
  </si>
  <si>
    <t>Strom (kWh)</t>
  </si>
  <si>
    <t>4 kW   Bedarf (Qh)</t>
  </si>
  <si>
    <t>5 kW   Bedarf (Qh)</t>
  </si>
  <si>
    <t>6 kW   Bedarf (Qh)</t>
  </si>
  <si>
    <t>7 kW   Bedarf (Qh)</t>
  </si>
  <si>
    <t>8 kW   Bedarf (Qh)</t>
  </si>
  <si>
    <t>9 kW   Bedarf (Qh)</t>
  </si>
  <si>
    <t>10 kW   Bedarf (Qh)</t>
  </si>
  <si>
    <t>11 kW   Bedarf (Qh)</t>
  </si>
  <si>
    <t>12 kW   Bedarf (Qh)</t>
  </si>
  <si>
    <t>14 kW   Bedarf (Qh)</t>
  </si>
  <si>
    <t>16 kW   Bedarf (Qh)</t>
  </si>
  <si>
    <t>18 kW   Bedarf (Qh)</t>
  </si>
  <si>
    <t>20 kW   Bedarf (Qh)</t>
  </si>
  <si>
    <t>22 kW   Bedarf (Qh)</t>
  </si>
  <si>
    <t>24 kW   Bedarf (Qh)</t>
  </si>
  <si>
    <t>26 kW   Bedarf (Qh)</t>
  </si>
  <si>
    <t>28 kW   Bedarf (Qh)</t>
  </si>
  <si>
    <t>30 kW   Bedarf (Qh)</t>
  </si>
  <si>
    <t>34 kW   Bedarf (Qh)</t>
  </si>
  <si>
    <t>38 kW   Bedarf (Qh)</t>
  </si>
  <si>
    <t>42 kW   Bedarf (Qh)</t>
  </si>
  <si>
    <t>46 kW   Bedarf (Qh)</t>
  </si>
  <si>
    <t>50 kW   Bedarf (Qh)</t>
  </si>
  <si>
    <t>54 kW   Bedarf (Qh)</t>
  </si>
  <si>
    <t>58 kW   Bedarf (Qh)</t>
  </si>
  <si>
    <t>62 kW   Bedarf (Qh)</t>
  </si>
  <si>
    <t>66 kW   Bedarf (Qh)</t>
  </si>
  <si>
    <t>74 kW   Bedarf (Qh)</t>
  </si>
  <si>
    <t>82 kW   Bedarf (Qh)</t>
  </si>
  <si>
    <t>90 kW   Bedarf (Qh)</t>
  </si>
  <si>
    <t>98 kW   Bedarf (Qh)</t>
  </si>
  <si>
    <t>106 kW   Bedarf (Qh)</t>
  </si>
  <si>
    <t>Version 04/2019</t>
  </si>
  <si>
    <t>copyright by sopra Solarpraxis AG, CH-4466 Ormalingen</t>
  </si>
  <si>
    <t>1950-1979</t>
  </si>
  <si>
    <t>1980-1999</t>
  </si>
  <si>
    <t>2000-2014</t>
  </si>
  <si>
    <t>Minergie</t>
  </si>
  <si>
    <t>Minergie P</t>
  </si>
  <si>
    <t>2014 &gt;</t>
  </si>
  <si>
    <t>&lt; 1950</t>
  </si>
  <si>
    <t>Speicherofen / Absorberofen</t>
  </si>
  <si>
    <t>Gebäude / Energiebedarf</t>
  </si>
  <si>
    <t>kg</t>
  </si>
  <si>
    <t>maximale Brennstoffmenge:</t>
  </si>
  <si>
    <t>geschätzte jährliche Holzmenge:</t>
  </si>
  <si>
    <t>Ster</t>
  </si>
  <si>
    <t>zutreffendes auswählen</t>
  </si>
  <si>
    <t xml:space="preserve"> z.Bsp. Heizkörper, Bodenheizung, Wandheizung</t>
  </si>
  <si>
    <t>co2</t>
  </si>
  <si>
    <t>staub</t>
  </si>
  <si>
    <t>Pellet</t>
  </si>
  <si>
    <t>Hackgut</t>
  </si>
  <si>
    <t>Wärmepumpe</t>
  </si>
  <si>
    <t>Erdgas</t>
  </si>
  <si>
    <t>g/kW</t>
  </si>
  <si>
    <t>mg/kW</t>
  </si>
  <si>
    <t>kWh</t>
  </si>
  <si>
    <t>kg/Jahr</t>
  </si>
  <si>
    <t>Fernwärme</t>
  </si>
  <si>
    <t>kWh/m2</t>
  </si>
  <si>
    <t>kWh/m3</t>
  </si>
  <si>
    <t>kWh/m4</t>
  </si>
  <si>
    <t>kWh/m5</t>
  </si>
  <si>
    <t>kWh/m6</t>
  </si>
  <si>
    <t>kWh/m7</t>
  </si>
  <si>
    <t>kWh/m8</t>
  </si>
  <si>
    <t>Feinstaub</t>
  </si>
  <si>
    <r>
      <t>co</t>
    </r>
    <r>
      <rPr>
        <vertAlign val="superscript"/>
        <sz val="10"/>
        <color theme="1"/>
        <rFont val="Arial"/>
        <family val="2"/>
      </rPr>
      <t>2</t>
    </r>
  </si>
  <si>
    <t>Stückholz</t>
  </si>
  <si>
    <t>Erdöl</t>
  </si>
  <si>
    <t xml:space="preserve"> durch direkte Strahlung und Konvektion</t>
  </si>
  <si>
    <t>2.)</t>
  </si>
  <si>
    <t>Feinstaub ohne Filter</t>
  </si>
  <si>
    <t>geschätztes Volumen des Speicherofens</t>
  </si>
  <si>
    <t>Absorberfläche im Ofen</t>
  </si>
  <si>
    <t>Ofenberechnung</t>
  </si>
  <si>
    <t>beta Version 1.0.3 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</si>
</sst>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 Light"/>
      <family val="2"/>
      <scheme val="major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0" xfId="0" applyFont="1" applyBorder="1"/>
    <xf numFmtId="0" fontId="9" fillId="0" borderId="0" xfId="0" applyFont="1"/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left" vertical="top" wrapText="1"/>
    </xf>
    <xf numFmtId="0" fontId="0" fillId="0" borderId="0" xfId="0" applyBorder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/>
    <xf numFmtId="0" fontId="16" fillId="0" borderId="0" xfId="0" applyFont="1" applyAlignment="1">
      <alignment horizontal="right"/>
    </xf>
    <xf numFmtId="0" fontId="3" fillId="0" borderId="0" xfId="0" applyFont="1"/>
    <xf numFmtId="0" fontId="0" fillId="5" borderId="0" xfId="0" applyFill="1"/>
    <xf numFmtId="0" fontId="0" fillId="0" borderId="0" xfId="0" applyFill="1" applyBorder="1"/>
    <xf numFmtId="165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Fill="1"/>
    <xf numFmtId="0" fontId="9" fillId="2" borderId="0" xfId="0" applyFont="1" applyFill="1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2" fontId="9" fillId="0" borderId="0" xfId="0" applyNumberFormat="1" applyFont="1" applyFill="1" applyAlignment="1" applyProtection="1">
      <alignment vertical="center"/>
      <protection hidden="1"/>
    </xf>
    <xf numFmtId="9" fontId="9" fillId="5" borderId="0" xfId="0" applyNumberFormat="1" applyFont="1" applyFill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5" borderId="2" xfId="0" applyFont="1" applyFill="1" applyBorder="1" applyAlignment="1" applyProtection="1">
      <alignment vertical="center"/>
      <protection hidden="1"/>
    </xf>
    <xf numFmtId="2" fontId="9" fillId="0" borderId="8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vertical="center"/>
      <protection locked="0" hidden="1"/>
    </xf>
    <xf numFmtId="0" fontId="0" fillId="5" borderId="0" xfId="0" applyFill="1" applyAlignment="1">
      <alignment vertical="center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4" fontId="9" fillId="5" borderId="2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locked="0" hidden="1"/>
    </xf>
    <xf numFmtId="2" fontId="9" fillId="5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5" fontId="0" fillId="5" borderId="0" xfId="0" applyNumberFormat="1" applyFill="1" applyAlignment="1">
      <alignment vertical="center"/>
    </xf>
    <xf numFmtId="164" fontId="9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2" fontId="15" fillId="2" borderId="4" xfId="0" applyNumberFormat="1" applyFont="1" applyFill="1" applyBorder="1" applyAlignment="1" applyProtection="1">
      <alignment vertical="center"/>
      <protection hidden="1"/>
    </xf>
    <xf numFmtId="2" fontId="9" fillId="3" borderId="4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" fontId="9" fillId="5" borderId="4" xfId="0" applyNumberFormat="1" applyFont="1" applyFill="1" applyBorder="1" applyAlignment="1" applyProtection="1">
      <alignment vertical="center"/>
      <protection hidden="1"/>
    </xf>
    <xf numFmtId="49" fontId="2" fillId="0" borderId="4" xfId="0" applyNumberFormat="1" applyFont="1" applyBorder="1" applyAlignment="1" applyProtection="1">
      <alignment horizontal="left" vertical="center"/>
      <protection locked="0" hidden="1"/>
    </xf>
    <xf numFmtId="2" fontId="0" fillId="0" borderId="0" xfId="0" applyNumberFormat="1"/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vertical="center"/>
      <protection hidden="1"/>
    </xf>
    <xf numFmtId="165" fontId="1" fillId="5" borderId="0" xfId="0" applyNumberFormat="1" applyFont="1" applyFill="1" applyBorder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49" fontId="1" fillId="0" borderId="5" xfId="0" applyNumberFormat="1" applyFont="1" applyBorder="1" applyAlignment="1" applyProtection="1">
      <alignment horizontal="left" vertical="center"/>
      <protection locked="0" hidden="1"/>
    </xf>
    <xf numFmtId="49" fontId="9" fillId="0" borderId="7" xfId="0" applyNumberFormat="1" applyFont="1" applyBorder="1" applyAlignment="1" applyProtection="1">
      <alignment horizontal="left" vertical="center"/>
      <protection locked="0" hidden="1"/>
    </xf>
    <xf numFmtId="49" fontId="9" fillId="0" borderId="6" xfId="0" applyNumberFormat="1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800"/>
              <a:t>Emissionen</a:t>
            </a:r>
          </a:p>
        </c:rich>
      </c:tx>
      <c:layout>
        <c:manualLayout>
          <c:xMode val="edge"/>
          <c:yMode val="edge"/>
          <c:x val="0.4469391703395566"/>
          <c:y val="2.12483429359856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1"/>
          <c:tx>
            <c:strRef>
              <c:f>Emissionen!$I$4</c:f>
              <c:strCache>
                <c:ptCount val="1"/>
                <c:pt idx="0">
                  <c:v>Feinstaub ohne Filter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  <a:alpha val="2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  <a:alpha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581-4EF7-8F96-418E627746E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65000"/>
                  <a:lumOff val="35000"/>
                  <a:alpha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81-4EF7-8F96-418E627746E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65000"/>
                  <a:lumOff val="35000"/>
                  <a:alpha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581-4EF7-8F96-418E627746E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65000"/>
                  <a:lumOff val="35000"/>
                  <a:alpha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581-4EF7-8F96-418E627746E2}"/>
              </c:ext>
            </c:extLst>
          </c:dPt>
          <c:cat>
            <c:strRef>
              <c:f>Emissionen!$B$5:$B$11</c:f>
              <c:strCache>
                <c:ptCount val="7"/>
                <c:pt idx="0">
                  <c:v>Pellet</c:v>
                </c:pt>
                <c:pt idx="1">
                  <c:v>Hackgut</c:v>
                </c:pt>
                <c:pt idx="2">
                  <c:v>Stückholz</c:v>
                </c:pt>
                <c:pt idx="3">
                  <c:v>Wärmepumpe</c:v>
                </c:pt>
                <c:pt idx="4">
                  <c:v>Erdgas</c:v>
                </c:pt>
                <c:pt idx="5">
                  <c:v>Erdöl</c:v>
                </c:pt>
                <c:pt idx="6">
                  <c:v>Fernwärme</c:v>
                </c:pt>
              </c:strCache>
            </c:strRef>
          </c:cat>
          <c:val>
            <c:numRef>
              <c:f>Emissionen!$I$5:$I$11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2ED-4C22-B70F-4ABC69CD1A74}"/>
            </c:ext>
          </c:extLst>
        </c:ser>
        <c:ser>
          <c:idx val="1"/>
          <c:order val="3"/>
          <c:tx>
            <c:strRef>
              <c:f>Emissionen!$K$4</c:f>
              <c:strCache>
                <c:ptCount val="1"/>
                <c:pt idx="0">
                  <c:v>Feinstaub</c:v>
                </c:pt>
              </c:strCache>
            </c:strRef>
          </c:tx>
          <c:spPr>
            <a:solidFill>
              <a:schemeClr val="tx1">
                <a:lumMod val="65000"/>
                <a:lumOff val="35000"/>
                <a:alpha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Emissionen!$B$5:$B$11</c:f>
              <c:strCache>
                <c:ptCount val="7"/>
                <c:pt idx="0">
                  <c:v>Pellet</c:v>
                </c:pt>
                <c:pt idx="1">
                  <c:v>Hackgut</c:v>
                </c:pt>
                <c:pt idx="2">
                  <c:v>Stückholz</c:v>
                </c:pt>
                <c:pt idx="3">
                  <c:v>Wärmepumpe</c:v>
                </c:pt>
                <c:pt idx="4">
                  <c:v>Erdgas</c:v>
                </c:pt>
                <c:pt idx="5">
                  <c:v>Erdöl</c:v>
                </c:pt>
                <c:pt idx="6">
                  <c:v>Fernwärme</c:v>
                </c:pt>
              </c:strCache>
            </c:strRef>
          </c:cat>
          <c:val>
            <c:numRef>
              <c:f>Emissionen!$K$5:$K$11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81-4EF7-8F96-418E62774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overlap val="100"/>
        <c:axId val="134380544"/>
        <c:axId val="134394624"/>
      </c:barChart>
      <c:barChart>
        <c:barDir val="col"/>
        <c:grouping val="clustered"/>
        <c:varyColors val="0"/>
        <c:ser>
          <c:idx val="2"/>
          <c:order val="0"/>
          <c:tx>
            <c:strRef>
              <c:f>Emissionen!$E$4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chemeClr val="accent6">
                <a:lumMod val="50000"/>
                <a:alpha val="56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Emissionen!$B$5:$B$11</c:f>
              <c:strCache>
                <c:ptCount val="7"/>
                <c:pt idx="0">
                  <c:v>Pellet</c:v>
                </c:pt>
                <c:pt idx="1">
                  <c:v>Hackgut</c:v>
                </c:pt>
                <c:pt idx="2">
                  <c:v>Stückholz</c:v>
                </c:pt>
                <c:pt idx="3">
                  <c:v>Wärmepumpe</c:v>
                </c:pt>
                <c:pt idx="4">
                  <c:v>Erdgas</c:v>
                </c:pt>
                <c:pt idx="5">
                  <c:v>Erdöl</c:v>
                </c:pt>
                <c:pt idx="6">
                  <c:v>Fernwärme</c:v>
                </c:pt>
              </c:strCache>
            </c:strRef>
          </c:cat>
          <c:val>
            <c:numRef>
              <c:f>Emissionen!$E$5:$E$11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ED-4C22-B70F-4ABC69CD1A74}"/>
            </c:ext>
          </c:extLst>
        </c:ser>
        <c:ser>
          <c:idx val="0"/>
          <c:order val="2"/>
          <c:tx>
            <c:strRef>
              <c:f>Emissionen!$E$4</c:f>
              <c:strCache>
                <c:ptCount val="1"/>
                <c:pt idx="0">
                  <c:v>co2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Emissionen!$B$5:$B$11</c:f>
              <c:strCache>
                <c:ptCount val="7"/>
                <c:pt idx="0">
                  <c:v>Pellet</c:v>
                </c:pt>
                <c:pt idx="1">
                  <c:v>Hackgut</c:v>
                </c:pt>
                <c:pt idx="2">
                  <c:v>Stückholz</c:v>
                </c:pt>
                <c:pt idx="3">
                  <c:v>Wärmepumpe</c:v>
                </c:pt>
                <c:pt idx="4">
                  <c:v>Erdgas</c:v>
                </c:pt>
                <c:pt idx="5">
                  <c:v>Erdöl</c:v>
                </c:pt>
                <c:pt idx="6">
                  <c:v>Fernwärme</c:v>
                </c:pt>
              </c:strCache>
            </c:strRef>
          </c:cat>
          <c:val>
            <c:numRef>
              <c:f>Emissionen!$E$6:$E$11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2ED-4C22-B70F-4ABC69CD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-100"/>
        <c:axId val="134402816"/>
        <c:axId val="134396544"/>
      </c:barChart>
      <c:catAx>
        <c:axId val="1343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394624"/>
        <c:crosses val="autoZero"/>
        <c:auto val="1"/>
        <c:lblAlgn val="ctr"/>
        <c:lblOffset val="100"/>
        <c:noMultiLvlLbl val="0"/>
      </c:catAx>
      <c:valAx>
        <c:axId val="1343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CO2 kg / 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380544"/>
        <c:crosses val="autoZero"/>
        <c:crossBetween val="between"/>
      </c:valAx>
      <c:valAx>
        <c:axId val="134396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0"/>
                  <a:t>Staub kg / 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402816"/>
        <c:crosses val="max"/>
        <c:crossBetween val="between"/>
      </c:valAx>
      <c:catAx>
        <c:axId val="13440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396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accent6">
            <a:lumMod val="1000"/>
            <a:lumOff val="99000"/>
          </a:schemeClr>
        </a:gs>
        <a:gs pos="0">
          <a:srgbClr val="F1F7ED"/>
        </a:gs>
        <a:gs pos="0">
          <a:schemeClr val="bg1"/>
        </a:gs>
        <a:gs pos="72000">
          <a:schemeClr val="accent6">
            <a:lumMod val="100000"/>
          </a:schemeClr>
        </a:gs>
      </a:gsLst>
      <a:lin ang="2700000" scaled="1"/>
      <a:tileRect/>
    </a:gradFill>
    <a:ln>
      <a:noFill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95301</xdr:rowOff>
    </xdr:from>
    <xdr:to>
      <xdr:col>11</xdr:col>
      <xdr:colOff>678197</xdr:colOff>
      <xdr:row>5</xdr:row>
      <xdr:rowOff>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AB917BAB-A873-4053-A37F-4FF9ED027B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44" b="89986" l="6219" r="93591">
                      <a14:foregroundMark x1="30527" y1="33613" x2="30527" y2="33613"/>
                      <a14:foregroundMark x1="55100" y1="59874" x2="55100" y2="59874"/>
                      <a14:foregroundMark x1="52256" y1="64146" x2="52256" y2="64146"/>
                      <a14:foregroundMark x1="57110" y1="39706" x2="57110" y2="39706"/>
                      <a14:foregroundMark x1="74516" y1="36835" x2="74516" y2="36835"/>
                      <a14:foregroundMark x1="13235" y1="25210" x2="13235" y2="25210"/>
                      <a14:foregroundMark x1="6295" y1="27661" x2="6295" y2="27661"/>
                      <a14:foregroundMark x1="59651" y1="60644" x2="59651" y2="60644"/>
                      <a14:foregroundMark x1="64467" y1="59454" x2="64467" y2="59454"/>
                      <a14:foregroundMark x1="70004" y1="60854" x2="70004" y2="60854"/>
                      <a14:foregroundMark x1="72431" y1="59664" x2="72431" y2="59664"/>
                      <a14:foregroundMark x1="77057" y1="59244" x2="77057" y2="59244"/>
                      <a14:foregroundMark x1="72545" y1="53361" x2="72545" y2="53361"/>
                      <a14:foregroundMark x1="52370" y1="82073" x2="52370" y2="82073"/>
                      <a14:foregroundMark x1="54342" y1="78571" x2="54342" y2="78571"/>
                      <a14:foregroundMark x1="59310" y1="79412" x2="59310" y2="79412"/>
                      <a14:foregroundMark x1="59310" y1="79202" x2="59310" y2="79202"/>
                      <a14:foregroundMark x1="64164" y1="79832" x2="64164" y2="79832"/>
                      <a14:foregroundMark x1="71331" y1="78361" x2="71331" y2="78361"/>
                      <a14:foregroundMark x1="76185" y1="79832" x2="76185" y2="79832"/>
                      <a14:foregroundMark x1="80470" y1="77591" x2="80470" y2="77591"/>
                      <a14:foregroundMark x1="85552" y1="78992" x2="85552" y2="78992"/>
                      <a14:foregroundMark x1="90292" y1="77941" x2="90292" y2="77941"/>
                      <a14:foregroundMark x1="93591" y1="78151" x2="93591" y2="78151"/>
                      <a14:foregroundMark x1="55100" y1="59034" x2="55100" y2="59034"/>
                      <a14:backgroundMark x1="20174" y1="60294" x2="20174" y2="60294"/>
                      <a14:backgroundMark x1="37467" y1="76541" x2="37467" y2="76541"/>
                      <a14:backgroundMark x1="47516" y1="53711" x2="37315" y2="77521"/>
                      <a14:backgroundMark x1="37315" y1="77521" x2="29389" y2="80602"/>
                      <a14:backgroundMark x1="29389" y1="80602" x2="21160" y2="78711"/>
                      <a14:backgroundMark x1="21160" y1="78711" x2="15965" y2="68137"/>
                      <a14:backgroundMark x1="15965" y1="68137" x2="15776" y2="65336"/>
                      <a14:backgroundMark x1="23132" y1="56793" x2="16193" y2="55182"/>
                      <a14:backgroundMark x1="16193" y1="55182" x2="8381" y2="59804"/>
                      <a14:backgroundMark x1="8381" y1="59804" x2="8305" y2="77311"/>
                      <a14:backgroundMark x1="8305" y1="77311" x2="11452" y2="87325"/>
                      <a14:backgroundMark x1="11452" y1="87325" x2="20212" y2="92787"/>
                      <a14:backgroundMark x1="20212" y1="92787" x2="25976" y2="86695"/>
                      <a14:backgroundMark x1="25976" y1="86695" x2="26356" y2="73249"/>
                      <a14:backgroundMark x1="26356" y1="73249" x2="20705" y2="53711"/>
                      <a14:backgroundMark x1="29541" y1="63095" x2="29541" y2="63095"/>
                      <a14:backgroundMark x1="51384" y1="58824" x2="51384" y2="5882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77100" y="95301"/>
          <a:ext cx="1354472" cy="7333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9502</xdr:rowOff>
    </xdr:from>
    <xdr:to>
      <xdr:col>8</xdr:col>
      <xdr:colOff>452437</xdr:colOff>
      <xdr:row>46</xdr:row>
      <xdr:rowOff>7938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D8D1D075-E17F-47A3-9D36-6032F3DC3AE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0</xdr:row>
      <xdr:rowOff>133350</xdr:rowOff>
    </xdr:from>
    <xdr:to>
      <xdr:col>11</xdr:col>
      <xdr:colOff>859172</xdr:colOff>
      <xdr:row>4</xdr:row>
      <xdr:rowOff>95199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FB484108-500D-4516-9015-2C658320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44" b="89986" l="6219" r="93591">
                      <a14:foregroundMark x1="30527" y1="33613" x2="30527" y2="33613"/>
                      <a14:foregroundMark x1="55100" y1="59874" x2="55100" y2="59874"/>
                      <a14:foregroundMark x1="52256" y1="64146" x2="52256" y2="64146"/>
                      <a14:foregroundMark x1="57110" y1="39706" x2="57110" y2="39706"/>
                      <a14:foregroundMark x1="74516" y1="36835" x2="74516" y2="36835"/>
                      <a14:foregroundMark x1="13235" y1="25210" x2="13235" y2="25210"/>
                      <a14:foregroundMark x1="6295" y1="27661" x2="6295" y2="27661"/>
                      <a14:foregroundMark x1="59651" y1="60644" x2="59651" y2="60644"/>
                      <a14:foregroundMark x1="64467" y1="59454" x2="64467" y2="59454"/>
                      <a14:foregroundMark x1="70004" y1="60854" x2="70004" y2="60854"/>
                      <a14:foregroundMark x1="72431" y1="59664" x2="72431" y2="59664"/>
                      <a14:foregroundMark x1="77057" y1="59244" x2="77057" y2="59244"/>
                      <a14:foregroundMark x1="72545" y1="53361" x2="72545" y2="53361"/>
                      <a14:foregroundMark x1="52370" y1="82073" x2="52370" y2="82073"/>
                      <a14:foregroundMark x1="54342" y1="78571" x2="54342" y2="78571"/>
                      <a14:foregroundMark x1="59310" y1="79412" x2="59310" y2="79412"/>
                      <a14:foregroundMark x1="59310" y1="79202" x2="59310" y2="79202"/>
                      <a14:foregroundMark x1="64164" y1="79832" x2="64164" y2="79832"/>
                      <a14:foregroundMark x1="71331" y1="78361" x2="71331" y2="78361"/>
                      <a14:foregroundMark x1="76185" y1="79832" x2="76185" y2="79832"/>
                      <a14:foregroundMark x1="80470" y1="77591" x2="80470" y2="77591"/>
                      <a14:foregroundMark x1="85552" y1="78992" x2="85552" y2="78992"/>
                      <a14:foregroundMark x1="90292" y1="77941" x2="90292" y2="77941"/>
                      <a14:foregroundMark x1="93591" y1="78151" x2="93591" y2="78151"/>
                      <a14:foregroundMark x1="55100" y1="59034" x2="55100" y2="59034"/>
                      <a14:backgroundMark x1="20174" y1="60294" x2="20174" y2="60294"/>
                      <a14:backgroundMark x1="37467" y1="76541" x2="37467" y2="76541"/>
                      <a14:backgroundMark x1="47516" y1="53711" x2="37315" y2="77521"/>
                      <a14:backgroundMark x1="37315" y1="77521" x2="29389" y2="80602"/>
                      <a14:backgroundMark x1="29389" y1="80602" x2="21160" y2="78711"/>
                      <a14:backgroundMark x1="21160" y1="78711" x2="15965" y2="68137"/>
                      <a14:backgroundMark x1="15965" y1="68137" x2="15776" y2="65336"/>
                      <a14:backgroundMark x1="23132" y1="56793" x2="16193" y2="55182"/>
                      <a14:backgroundMark x1="16193" y1="55182" x2="8381" y2="59804"/>
                      <a14:backgroundMark x1="8381" y1="59804" x2="8305" y2="77311"/>
                      <a14:backgroundMark x1="8305" y1="77311" x2="11452" y2="87325"/>
                      <a14:backgroundMark x1="11452" y1="87325" x2="20212" y2="92787"/>
                      <a14:backgroundMark x1="20212" y1="92787" x2="25976" y2="86695"/>
                      <a14:backgroundMark x1="25976" y1="86695" x2="26356" y2="73249"/>
                      <a14:backgroundMark x1="26356" y1="73249" x2="20705" y2="53711"/>
                      <a14:backgroundMark x1="29541" y1="63095" x2="29541" y2="63095"/>
                      <a14:backgroundMark x1="51384" y1="58824" x2="51384" y2="5882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133350"/>
          <a:ext cx="1354472" cy="733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123825</xdr:rowOff>
    </xdr:from>
    <xdr:to>
      <xdr:col>10</xdr:col>
      <xdr:colOff>716297</xdr:colOff>
      <xdr:row>4</xdr:row>
      <xdr:rowOff>85674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A8E2A60E-DA41-4FB7-B3A0-A08ECD397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44" b="89986" l="6219" r="93591">
                      <a14:foregroundMark x1="30527" y1="33613" x2="30527" y2="33613"/>
                      <a14:foregroundMark x1="55100" y1="59874" x2="55100" y2="59874"/>
                      <a14:foregroundMark x1="52256" y1="64146" x2="52256" y2="64146"/>
                      <a14:foregroundMark x1="57110" y1="39706" x2="57110" y2="39706"/>
                      <a14:foregroundMark x1="74516" y1="36835" x2="74516" y2="36835"/>
                      <a14:foregroundMark x1="13235" y1="25210" x2="13235" y2="25210"/>
                      <a14:foregroundMark x1="6295" y1="27661" x2="6295" y2="27661"/>
                      <a14:foregroundMark x1="59651" y1="60644" x2="59651" y2="60644"/>
                      <a14:foregroundMark x1="64467" y1="59454" x2="64467" y2="59454"/>
                      <a14:foregroundMark x1="70004" y1="60854" x2="70004" y2="60854"/>
                      <a14:foregroundMark x1="72431" y1="59664" x2="72431" y2="59664"/>
                      <a14:foregroundMark x1="77057" y1="59244" x2="77057" y2="59244"/>
                      <a14:foregroundMark x1="72545" y1="53361" x2="72545" y2="53361"/>
                      <a14:foregroundMark x1="52370" y1="82073" x2="52370" y2="82073"/>
                      <a14:foregroundMark x1="54342" y1="78571" x2="54342" y2="78571"/>
                      <a14:foregroundMark x1="59310" y1="79412" x2="59310" y2="79412"/>
                      <a14:foregroundMark x1="59310" y1="79202" x2="59310" y2="79202"/>
                      <a14:foregroundMark x1="64164" y1="79832" x2="64164" y2="79832"/>
                      <a14:foregroundMark x1="71331" y1="78361" x2="71331" y2="78361"/>
                      <a14:foregroundMark x1="76185" y1="79832" x2="76185" y2="79832"/>
                      <a14:foregroundMark x1="80470" y1="77591" x2="80470" y2="77591"/>
                      <a14:foregroundMark x1="85552" y1="78992" x2="85552" y2="78992"/>
                      <a14:foregroundMark x1="90292" y1="77941" x2="90292" y2="77941"/>
                      <a14:foregroundMark x1="93591" y1="78151" x2="93591" y2="78151"/>
                      <a14:foregroundMark x1="55100" y1="59034" x2="55100" y2="59034"/>
                      <a14:backgroundMark x1="20174" y1="60294" x2="20174" y2="60294"/>
                      <a14:backgroundMark x1="37467" y1="76541" x2="37467" y2="76541"/>
                      <a14:backgroundMark x1="47516" y1="53711" x2="37315" y2="77521"/>
                      <a14:backgroundMark x1="37315" y1="77521" x2="29389" y2="80602"/>
                      <a14:backgroundMark x1="29389" y1="80602" x2="21160" y2="78711"/>
                      <a14:backgroundMark x1="21160" y1="78711" x2="15965" y2="68137"/>
                      <a14:backgroundMark x1="15965" y1="68137" x2="15776" y2="65336"/>
                      <a14:backgroundMark x1="23132" y1="56793" x2="16193" y2="55182"/>
                      <a14:backgroundMark x1="16193" y1="55182" x2="8381" y2="59804"/>
                      <a14:backgroundMark x1="8381" y1="59804" x2="8305" y2="77311"/>
                      <a14:backgroundMark x1="8305" y1="77311" x2="11452" y2="87325"/>
                      <a14:backgroundMark x1="11452" y1="87325" x2="20212" y2="92787"/>
                      <a14:backgroundMark x1="20212" y1="92787" x2="25976" y2="86695"/>
                      <a14:backgroundMark x1="25976" y1="86695" x2="26356" y2="73249"/>
                      <a14:backgroundMark x1="26356" y1="73249" x2="20705" y2="53711"/>
                      <a14:backgroundMark x1="29541" y1="63095" x2="29541" y2="63095"/>
                      <a14:backgroundMark x1="51384" y1="58824" x2="51384" y2="5882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23825"/>
          <a:ext cx="1354472" cy="73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75"/>
  <sheetViews>
    <sheetView showGridLines="0" tabSelected="1" showRuler="0" showWhiteSpace="0" view="pageLayout" zoomScale="120" zoomScaleNormal="100" zoomScalePageLayoutView="120" workbookViewId="0">
      <selection activeCell="E4" sqref="E4:H4"/>
    </sheetView>
  </sheetViews>
  <sheetFormatPr baseColWidth="10" defaultRowHeight="15" x14ac:dyDescent="0.25"/>
  <cols>
    <col min="1" max="1" width="3.7109375" customWidth="1"/>
    <col min="2" max="2" width="18.5703125" customWidth="1"/>
    <col min="3" max="3" width="11.5703125" customWidth="1"/>
    <col min="4" max="5" width="7.7109375" customWidth="1"/>
    <col min="6" max="6" width="5.28515625" customWidth="1"/>
    <col min="7" max="7" width="15.7109375" customWidth="1"/>
    <col min="8" max="8" width="20.42578125" customWidth="1"/>
    <col min="9" max="9" width="8.7109375" customWidth="1"/>
    <col min="10" max="10" width="9.7109375" customWidth="1"/>
    <col min="11" max="11" width="10.140625" customWidth="1"/>
    <col min="12" max="12" width="11.28515625" customWidth="1"/>
  </cols>
  <sheetData>
    <row r="1" spans="1:12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x14ac:dyDescent="0.25">
      <c r="A4" s="28" t="s">
        <v>121</v>
      </c>
      <c r="B4" s="28"/>
      <c r="C4" s="28"/>
      <c r="D4" s="29" t="s">
        <v>34</v>
      </c>
      <c r="E4" s="73"/>
      <c r="F4" s="74"/>
      <c r="G4" s="74"/>
      <c r="H4" s="75"/>
      <c r="I4" s="30" t="s">
        <v>35</v>
      </c>
      <c r="J4" s="66"/>
      <c r="K4" s="35"/>
      <c r="L4" s="31"/>
    </row>
    <row r="5" spans="1:12" ht="5.0999999999999996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33" t="s">
        <v>3</v>
      </c>
      <c r="B6" s="34" t="s">
        <v>87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A7" s="36"/>
      <c r="B7" s="36"/>
      <c r="C7" s="77" t="s">
        <v>30</v>
      </c>
      <c r="D7" s="77"/>
      <c r="E7" s="77"/>
      <c r="F7" s="77"/>
      <c r="G7" s="37" t="s">
        <v>116</v>
      </c>
      <c r="H7" s="38"/>
      <c r="I7" s="39"/>
      <c r="J7" s="25"/>
      <c r="K7" s="40" t="s">
        <v>37</v>
      </c>
      <c r="L7" s="41" t="e">
        <f>SUM(J7/J11)</f>
        <v>#DIV/0!</v>
      </c>
    </row>
    <row r="8" spans="1:12" ht="5.0999999999999996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x14ac:dyDescent="0.25">
      <c r="A9" s="36"/>
      <c r="B9" s="36"/>
      <c r="C9" s="77" t="s">
        <v>31</v>
      </c>
      <c r="D9" s="77"/>
      <c r="E9" s="77"/>
      <c r="F9" s="77"/>
      <c r="G9" s="37" t="s">
        <v>93</v>
      </c>
      <c r="H9" s="38"/>
      <c r="I9" s="39"/>
      <c r="J9" s="25"/>
      <c r="K9" s="40" t="s">
        <v>37</v>
      </c>
      <c r="L9" s="41" t="e">
        <f>SUM(J9/J11)</f>
        <v>#DIV/0!</v>
      </c>
    </row>
    <row r="10" spans="1:12" ht="5.0999999999999996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42"/>
      <c r="K10" s="42"/>
      <c r="L10" s="36"/>
    </row>
    <row r="11" spans="1:12" ht="15.75" thickBot="1" x14ac:dyDescent="0.3">
      <c r="A11" s="36"/>
      <c r="B11" s="36"/>
      <c r="C11" s="77" t="s">
        <v>4</v>
      </c>
      <c r="D11" s="77"/>
      <c r="E11" s="77"/>
      <c r="F11" s="77"/>
      <c r="G11" s="38"/>
      <c r="H11" s="38"/>
      <c r="I11" s="36"/>
      <c r="J11" s="43">
        <f>SUM(J7+J9)</f>
        <v>0</v>
      </c>
      <c r="K11" s="44" t="s">
        <v>37</v>
      </c>
      <c r="L11" s="36"/>
    </row>
    <row r="12" spans="1:12" ht="15.75" thickTop="1" x14ac:dyDescent="0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x14ac:dyDescent="0.25">
      <c r="A13" s="36"/>
      <c r="B13" s="45" t="s">
        <v>32</v>
      </c>
      <c r="C13" s="36"/>
      <c r="D13" s="36"/>
      <c r="E13" s="36"/>
      <c r="F13" s="36"/>
      <c r="G13" s="36"/>
      <c r="H13" s="36"/>
      <c r="I13" s="46" t="e">
        <f>IF(L9&gt;70%,"nein, Verhältnis ist zu gross","ja")</f>
        <v>#DIV/0!</v>
      </c>
      <c r="J13" s="46"/>
      <c r="K13" s="46"/>
      <c r="L13" s="46"/>
    </row>
    <row r="14" spans="1:12" ht="5.0999999999999996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x14ac:dyDescent="0.25">
      <c r="A15" s="33"/>
      <c r="B15" s="33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x14ac:dyDescent="0.25">
      <c r="A16" s="36"/>
      <c r="B16" s="36"/>
      <c r="C16" s="76" t="s">
        <v>29</v>
      </c>
      <c r="D16" s="72"/>
      <c r="E16" s="72"/>
      <c r="F16" s="72"/>
      <c r="G16" s="37"/>
      <c r="H16" s="47" t="s">
        <v>84</v>
      </c>
      <c r="I16" s="36"/>
      <c r="J16" s="48">
        <f>VLOOKUP(H16,Heizleistungsbedarf!B20:F26,4)</f>
        <v>25</v>
      </c>
      <c r="K16" s="36" t="s">
        <v>38</v>
      </c>
      <c r="L16" s="36"/>
    </row>
    <row r="17" spans="1:13" ht="5.0999999999999996" customHeight="1" x14ac:dyDescent="0.25">
      <c r="A17" s="36"/>
      <c r="B17" s="36"/>
      <c r="C17" s="15"/>
      <c r="D17" s="15"/>
      <c r="E17" s="15"/>
      <c r="F17" s="15"/>
      <c r="G17" s="15"/>
      <c r="H17" s="15"/>
      <c r="I17" s="36"/>
      <c r="J17" s="49"/>
      <c r="K17" s="36"/>
      <c r="L17" s="36"/>
    </row>
    <row r="18" spans="1:13" ht="15.75" thickBot="1" x14ac:dyDescent="0.3">
      <c r="A18" s="36"/>
      <c r="B18" s="36"/>
      <c r="C18" s="72" t="s">
        <v>7</v>
      </c>
      <c r="D18" s="72"/>
      <c r="E18" s="72"/>
      <c r="F18" s="72"/>
      <c r="G18" s="50"/>
      <c r="H18" s="50"/>
      <c r="I18" s="36"/>
      <c r="J18" s="51">
        <f>SUM(J16*J11)/1000</f>
        <v>0</v>
      </c>
      <c r="K18" s="52" t="s">
        <v>0</v>
      </c>
      <c r="L18" s="36"/>
    </row>
    <row r="19" spans="1:13" ht="15.75" thickTop="1" x14ac:dyDescent="0.25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3" x14ac:dyDescent="0.25">
      <c r="A20" s="36"/>
      <c r="B20" s="53" t="s">
        <v>33</v>
      </c>
      <c r="C20" s="36"/>
      <c r="D20" s="36"/>
      <c r="E20" s="36"/>
      <c r="F20" s="36"/>
      <c r="G20" s="36"/>
      <c r="H20" s="36"/>
      <c r="I20" s="46" t="str">
        <f>IF(J18&gt;8,"bitte, kontaktieren Sie uns","ja")</f>
        <v>ja</v>
      </c>
      <c r="J20" s="46"/>
      <c r="K20" s="46"/>
      <c r="L20" s="46"/>
    </row>
    <row r="21" spans="1:13" ht="5.0999999999999996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4"/>
    </row>
    <row r="22" spans="1:13" x14ac:dyDescent="0.25">
      <c r="A22" s="33" t="s">
        <v>117</v>
      </c>
      <c r="B22" s="33" t="s">
        <v>86</v>
      </c>
      <c r="C22" s="36"/>
      <c r="D22" s="35"/>
      <c r="E22" s="35"/>
      <c r="F22" s="35"/>
      <c r="G22" s="35"/>
      <c r="H22" s="35"/>
      <c r="I22" s="35"/>
      <c r="J22" s="35"/>
      <c r="K22" s="35"/>
      <c r="L22" s="55"/>
    </row>
    <row r="23" spans="1:13" ht="5.0999999999999996" customHeight="1" x14ac:dyDescent="0.25">
      <c r="A23" s="35"/>
      <c r="B23" s="35"/>
      <c r="C23" s="26"/>
      <c r="D23" s="26"/>
      <c r="E23" s="26"/>
      <c r="F23" s="26"/>
      <c r="G23" s="26"/>
      <c r="H23" s="26"/>
      <c r="I23" s="26"/>
      <c r="J23" s="26"/>
      <c r="K23" s="26"/>
      <c r="L23" s="35"/>
      <c r="M23" s="13"/>
    </row>
    <row r="24" spans="1:13" x14ac:dyDescent="0.25">
      <c r="A24" s="33"/>
      <c r="B24" s="33"/>
      <c r="C24" s="72" t="s">
        <v>5</v>
      </c>
      <c r="D24" s="72"/>
      <c r="E24" s="72"/>
      <c r="F24" s="72"/>
      <c r="G24" s="37" t="s">
        <v>42</v>
      </c>
      <c r="H24" s="37"/>
      <c r="I24" s="36"/>
      <c r="J24" s="56">
        <v>12</v>
      </c>
      <c r="K24" s="36" t="s">
        <v>6</v>
      </c>
      <c r="L24" s="55"/>
    </row>
    <row r="25" spans="1:13" ht="5.0999999999999996" customHeight="1" x14ac:dyDescent="0.25">
      <c r="A25" s="35"/>
      <c r="B25" s="35"/>
      <c r="C25" s="26"/>
      <c r="D25" s="26"/>
      <c r="E25" s="26"/>
      <c r="F25" s="26"/>
      <c r="G25" s="26"/>
      <c r="H25" s="26"/>
      <c r="I25" s="26"/>
      <c r="J25" s="26"/>
      <c r="K25" s="26"/>
      <c r="L25" s="35"/>
      <c r="M25" s="13"/>
    </row>
    <row r="26" spans="1:13" x14ac:dyDescent="0.25">
      <c r="A26" s="33"/>
      <c r="B26" s="33"/>
      <c r="C26" s="69" t="s">
        <v>120</v>
      </c>
      <c r="D26" s="68"/>
      <c r="E26" s="68"/>
      <c r="F26" s="68"/>
      <c r="G26" s="37"/>
      <c r="H26" s="37"/>
      <c r="I26" s="36"/>
      <c r="J26" s="71" t="e">
        <f>ROUND(J18*L9/0.43,1)</f>
        <v>#DIV/0!</v>
      </c>
      <c r="K26" s="70" t="s">
        <v>37</v>
      </c>
      <c r="L26" s="55"/>
    </row>
    <row r="27" spans="1:13" ht="5.0999999999999996" customHeight="1" x14ac:dyDescent="0.25">
      <c r="A27" s="35"/>
      <c r="B27" s="35"/>
      <c r="C27" s="26"/>
      <c r="D27" s="26"/>
      <c r="E27" s="26"/>
      <c r="F27" s="26"/>
      <c r="G27" s="26"/>
      <c r="H27" s="26"/>
      <c r="I27" s="26"/>
      <c r="J27" s="26"/>
      <c r="K27" s="26"/>
      <c r="L27" s="35"/>
      <c r="M27" s="13"/>
    </row>
    <row r="28" spans="1:13" x14ac:dyDescent="0.25">
      <c r="A28" s="35"/>
      <c r="B28" s="35"/>
      <c r="C28" s="69" t="s">
        <v>119</v>
      </c>
      <c r="D28" s="50"/>
      <c r="E28" s="50"/>
      <c r="F28" s="26"/>
      <c r="G28" s="26"/>
      <c r="H28" s="26"/>
      <c r="I28" s="26"/>
      <c r="J28" s="57">
        <f>0.04717*$J$18*$J$24*0.91*0.91</f>
        <v>0</v>
      </c>
      <c r="K28" s="40" t="s">
        <v>36</v>
      </c>
      <c r="L28" s="58"/>
      <c r="M28" s="20"/>
    </row>
    <row r="29" spans="1:13" ht="5.0999999999999996" customHeight="1" x14ac:dyDescent="0.25">
      <c r="A29" s="35"/>
      <c r="B29" s="35"/>
      <c r="C29" s="26"/>
      <c r="D29" s="26"/>
      <c r="E29" s="26"/>
      <c r="F29" s="26"/>
      <c r="G29" s="26"/>
      <c r="H29" s="26"/>
      <c r="I29" s="26"/>
      <c r="J29" s="26"/>
      <c r="K29" s="26"/>
      <c r="L29" s="35"/>
      <c r="M29" s="13"/>
    </row>
    <row r="30" spans="1:13" x14ac:dyDescent="0.25">
      <c r="A30" s="34"/>
      <c r="B30" s="34"/>
      <c r="C30" s="26" t="s">
        <v>89</v>
      </c>
      <c r="D30" s="26"/>
      <c r="E30" s="26"/>
      <c r="F30" s="26"/>
      <c r="G30" s="26"/>
      <c r="H30" s="26"/>
      <c r="I30" s="26"/>
      <c r="J30" s="59">
        <f>SUM(J18*J24/0.8)/4</f>
        <v>0</v>
      </c>
      <c r="K30" s="26" t="s">
        <v>88</v>
      </c>
      <c r="L30" s="35"/>
      <c r="M30" s="13"/>
    </row>
    <row r="31" spans="1:13" ht="5.0999999999999996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60"/>
      <c r="K31" s="36"/>
      <c r="L31" s="36"/>
    </row>
    <row r="32" spans="1:13" x14ac:dyDescent="0.25">
      <c r="A32" s="26"/>
      <c r="B32" s="26"/>
      <c r="C32" s="26" t="s">
        <v>90</v>
      </c>
      <c r="D32" s="26"/>
      <c r="E32" s="26"/>
      <c r="F32" s="36"/>
      <c r="G32" s="26"/>
      <c r="H32" s="26"/>
      <c r="I32" s="26"/>
      <c r="J32" s="59">
        <f>SUM(J18*550)/500</f>
        <v>0</v>
      </c>
      <c r="K32" s="26" t="s">
        <v>91</v>
      </c>
      <c r="L32" s="36"/>
    </row>
    <row r="33" spans="1:12" ht="5.0999999999999996" customHeight="1" x14ac:dyDescent="0.25">
      <c r="A33" s="36"/>
      <c r="B33" s="36"/>
      <c r="C33" s="36"/>
      <c r="D33" s="36"/>
      <c r="E33" s="36"/>
      <c r="F33" s="39"/>
      <c r="G33" s="36"/>
      <c r="H33" s="36"/>
      <c r="I33" s="36"/>
      <c r="J33" s="39"/>
      <c r="K33" s="36"/>
      <c r="L33" s="36"/>
    </row>
    <row r="34" spans="1:12" x14ac:dyDescent="0.25">
      <c r="A34" s="36"/>
      <c r="B34" s="36"/>
      <c r="D34" s="50"/>
      <c r="E34" s="50"/>
      <c r="F34" s="40"/>
      <c r="G34" s="40"/>
      <c r="H34" s="40"/>
      <c r="I34" s="26"/>
      <c r="J34" s="26"/>
      <c r="K34" s="26"/>
      <c r="L34" s="26"/>
    </row>
    <row r="35" spans="1:12" ht="5.0999999999999996" customHeight="1" x14ac:dyDescent="0.25">
      <c r="A35" s="36"/>
      <c r="B35" s="36"/>
      <c r="C35" s="36"/>
      <c r="D35" s="36"/>
      <c r="E35" s="36"/>
      <c r="F35" s="39"/>
      <c r="G35" s="36"/>
      <c r="H35" s="36"/>
      <c r="I35" s="26"/>
      <c r="J35" s="26"/>
      <c r="K35" s="26"/>
      <c r="L35" s="26"/>
    </row>
    <row r="36" spans="1:12" x14ac:dyDescent="0.25">
      <c r="A36" s="36"/>
      <c r="B36" s="36"/>
      <c r="C36" s="50"/>
      <c r="D36" s="50"/>
      <c r="E36" s="50"/>
      <c r="F36" s="40"/>
      <c r="G36" s="40"/>
      <c r="H36" s="40"/>
      <c r="I36" s="26"/>
      <c r="J36" s="26"/>
      <c r="K36" s="26"/>
      <c r="L36" s="26"/>
    </row>
    <row r="37" spans="1:12" ht="5.0999999999999996" customHeight="1" x14ac:dyDescent="0.25">
      <c r="A37" s="36"/>
      <c r="B37" s="36"/>
      <c r="C37" s="36"/>
      <c r="D37" s="36"/>
      <c r="E37" s="36"/>
      <c r="F37" s="39"/>
      <c r="G37" s="36"/>
      <c r="H37" s="36"/>
      <c r="I37" s="26"/>
      <c r="J37" s="26"/>
      <c r="K37" s="26"/>
      <c r="L37" s="26"/>
    </row>
    <row r="38" spans="1:12" x14ac:dyDescent="0.25">
      <c r="A38" s="36"/>
      <c r="B38" s="36"/>
      <c r="C38" s="50"/>
      <c r="D38" s="50"/>
      <c r="E38" s="50"/>
      <c r="F38" s="40"/>
      <c r="G38" s="40"/>
      <c r="H38" s="40"/>
      <c r="I38" s="36"/>
      <c r="J38" s="26"/>
      <c r="K38" s="26"/>
      <c r="L38" s="26"/>
    </row>
    <row r="39" spans="1:12" ht="5.0999999999999996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26"/>
      <c r="K39" s="26"/>
      <c r="L39" s="26"/>
    </row>
    <row r="40" spans="1:12" x14ac:dyDescent="0.25">
      <c r="A40" s="36"/>
      <c r="B40" s="26"/>
      <c r="C40" s="26"/>
      <c r="D40" s="26"/>
      <c r="E40" s="26"/>
      <c r="F40" s="26"/>
      <c r="G40" s="26"/>
      <c r="H40" s="26"/>
      <c r="I40" s="36"/>
      <c r="J40" s="33" t="s">
        <v>41</v>
      </c>
      <c r="K40" s="61"/>
      <c r="L40" s="36"/>
    </row>
    <row r="41" spans="1:12" x14ac:dyDescent="0.25">
      <c r="A41" s="36"/>
      <c r="B41" s="36"/>
      <c r="C41" s="50"/>
      <c r="D41" s="50"/>
      <c r="E41" s="50"/>
      <c r="F41" s="40"/>
      <c r="G41" s="40"/>
      <c r="H41" s="40"/>
      <c r="I41" s="36"/>
      <c r="J41" s="39"/>
      <c r="K41" s="36"/>
      <c r="L41" s="36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36"/>
      <c r="J42" s="62"/>
      <c r="K42" s="61" t="s">
        <v>39</v>
      </c>
      <c r="L42" s="36"/>
    </row>
    <row r="43" spans="1:12" x14ac:dyDescent="0.25">
      <c r="A43" s="26"/>
      <c r="B43" s="26"/>
      <c r="C43" s="26"/>
      <c r="D43" s="26"/>
      <c r="E43" s="26"/>
      <c r="F43" s="26"/>
      <c r="G43" s="26"/>
      <c r="H43" s="26"/>
      <c r="I43" s="36"/>
      <c r="J43" s="39"/>
      <c r="K43" s="36"/>
      <c r="L43" s="36"/>
    </row>
    <row r="44" spans="1:1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63"/>
      <c r="K44" s="61" t="s">
        <v>92</v>
      </c>
      <c r="L44" s="36"/>
    </row>
    <row r="45" spans="1:12" x14ac:dyDescent="0.25">
      <c r="A45" s="26"/>
      <c r="B45" s="26"/>
      <c r="C45" s="26"/>
      <c r="D45" s="26"/>
      <c r="E45" s="26"/>
      <c r="F45" s="26"/>
      <c r="G45" s="26"/>
      <c r="H45" s="26"/>
      <c r="I45" s="64"/>
      <c r="J45" s="39"/>
      <c r="K45" s="36"/>
      <c r="L45" s="36"/>
    </row>
    <row r="46" spans="1:1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65"/>
      <c r="K46" s="61" t="s">
        <v>40</v>
      </c>
      <c r="L46" s="36"/>
    </row>
    <row r="47" spans="1:12" x14ac:dyDescent="0.25">
      <c r="A47" s="16" t="s">
        <v>122</v>
      </c>
      <c r="L47" s="17" t="s">
        <v>78</v>
      </c>
    </row>
    <row r="56" spans="3:14" x14ac:dyDescent="0.25">
      <c r="C56" s="18"/>
      <c r="D56" s="2"/>
      <c r="E56" s="2"/>
      <c r="F56" s="2"/>
      <c r="G56" s="14"/>
    </row>
    <row r="57" spans="3:14" x14ac:dyDescent="0.25">
      <c r="C57" s="18"/>
      <c r="D57" s="2"/>
      <c r="E57" s="2"/>
      <c r="F57" s="2"/>
      <c r="G57" s="14"/>
    </row>
    <row r="58" spans="3:14" x14ac:dyDescent="0.25">
      <c r="C58" s="18"/>
      <c r="D58" s="2"/>
      <c r="E58" s="2"/>
      <c r="F58" s="2"/>
      <c r="G58" s="14"/>
    </row>
    <row r="59" spans="3:14" x14ac:dyDescent="0.25">
      <c r="C59" s="18"/>
      <c r="D59" s="2"/>
      <c r="E59" s="2"/>
      <c r="F59" s="2"/>
      <c r="G59" s="14"/>
    </row>
    <row r="60" spans="3:14" x14ac:dyDescent="0.25">
      <c r="C60" s="18"/>
      <c r="D60" s="2"/>
      <c r="E60" s="2"/>
      <c r="F60" s="2"/>
      <c r="G60" s="14"/>
      <c r="N60" s="24"/>
    </row>
    <row r="61" spans="3:14" x14ac:dyDescent="0.25">
      <c r="C61" s="18"/>
      <c r="D61" s="2"/>
      <c r="E61" s="2"/>
      <c r="F61" s="2"/>
      <c r="G61" s="14"/>
    </row>
    <row r="62" spans="3:14" x14ac:dyDescent="0.25">
      <c r="F62" s="18"/>
      <c r="G62" s="14"/>
    </row>
    <row r="74" spans="7:13" x14ac:dyDescent="0.25">
      <c r="G74" s="21"/>
      <c r="H74" s="21"/>
      <c r="I74" s="21"/>
      <c r="J74" s="21"/>
      <c r="K74" s="21"/>
      <c r="L74" s="21"/>
      <c r="M74" s="21"/>
    </row>
    <row r="75" spans="7:13" x14ac:dyDescent="0.25">
      <c r="G75" s="21"/>
      <c r="H75" s="21"/>
      <c r="I75" s="21"/>
      <c r="J75" s="21"/>
      <c r="K75" s="21"/>
      <c r="L75" s="21"/>
      <c r="M75" s="21"/>
    </row>
  </sheetData>
  <sheetProtection password="8A98" sheet="1" objects="1" scenarios="1" selectLockedCells="1"/>
  <customSheetViews>
    <customSheetView guid="{50394DE8-B593-4006-986B-554535A0B1FA}" showPageBreaks="1" showGridLines="0" showRowCol="0" view="pageLayout" showRuler="0" topLeftCell="A4">
      <selection activeCell="I5" sqref="I5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  <headerFooter>
        <oddHeader>&amp;R&amp;X&amp;G</oddHeader>
        <oddFooter>&amp;L&amp;8Version 04/2019&amp;R&amp;"+,Standard"&amp;8copyright by sopra Solarpraxis AG, CH-4466 Ormalingen</oddFooter>
      </headerFooter>
    </customSheetView>
    <customSheetView guid="{CDADD283-1DE3-4BBA-96A6-2106C06EC10A}" showPageBreaks="1" showGridLines="0" showRowCol="0" view="pageLayout" showRuler="0" topLeftCell="A4">
      <selection activeCell="I5" sqref="I5"/>
      <pageMargins left="0.70866141732283472" right="0.70866141732283472" top="0.74803149606299213" bottom="0.74803149606299213" header="0.31496062992125984" footer="0.31496062992125984"/>
      <pageSetup paperSize="9" orientation="landscape" verticalDpi="0" r:id="rId2"/>
      <headerFooter>
        <oddHeader>&amp;R&amp;X&amp;G</oddHeader>
        <oddFooter>&amp;L&amp;8Version 04/2019&amp;R&amp;"+,Standard"&amp;8copyright by sopra Solarpraxis AG, CH-4466 Ormalingen</oddFooter>
      </headerFooter>
    </customSheetView>
    <customSheetView guid="{D0B80887-B2F6-4A58-8CC9-A2DBCC0DAA74}" showPageBreaks="1" showGridLines="0" showRowCol="0" view="pageLayout" showRuler="0">
      <selection activeCell="I5" sqref="I5"/>
      <pageMargins left="0.70866141732283472" right="0.70866141732283472" top="0.74803149606299213" bottom="0.74803149606299213" header="0.31496062992125984" footer="0.31496062992125984"/>
      <pageSetup paperSize="9" orientation="landscape" verticalDpi="0" r:id="rId3"/>
      <headerFooter>
        <oddHeader>&amp;R&amp;X&amp;G</oddHeader>
        <oddFooter>&amp;L&amp;8Version 04/2019&amp;R&amp;"+,Standard"&amp;8copyright by sopra Solarpraxis AG, CH-4466 Ormalingen</oddFooter>
      </headerFooter>
    </customSheetView>
  </customSheetViews>
  <mergeCells count="7">
    <mergeCell ref="C24:F24"/>
    <mergeCell ref="C18:F18"/>
    <mergeCell ref="E4:H4"/>
    <mergeCell ref="C16:F16"/>
    <mergeCell ref="C11:F11"/>
    <mergeCell ref="C9:F9"/>
    <mergeCell ref="C7:F7"/>
  </mergeCells>
  <dataValidations count="1">
    <dataValidation type="list" showInputMessage="1" showErrorMessage="1" sqref="H16">
      <formula1>"&lt; 1950,1950-1979,1980-1999,2000-2014,2014 &gt;,Minergie,Minergie P"</formula1>
    </dataValidation>
  </dataValidations>
  <pageMargins left="0.70866141732283472" right="0.70866141732283472" top="0.31496062992125984" bottom="0.31496062992125984" header="0.31496062992125984" footer="0.31496062992125984"/>
  <pageSetup paperSize="9" orientation="landscape" r:id="rId4"/>
  <drawing r:id="rId5"/>
  <legacy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"/>
  <sheetViews>
    <sheetView workbookViewId="0">
      <selection activeCell="G20" sqref="G20"/>
    </sheetView>
  </sheetViews>
  <sheetFormatPr baseColWidth="10" defaultRowHeight="15" x14ac:dyDescent="0.25"/>
  <sheetData>
    <row r="3" spans="2:12" x14ac:dyDescent="0.25">
      <c r="H3" s="19">
        <f>SUM(Absorberberechnung!J18*2520)</f>
        <v>0</v>
      </c>
      <c r="I3" t="s">
        <v>102</v>
      </c>
    </row>
    <row r="4" spans="2:12" x14ac:dyDescent="0.25">
      <c r="C4" t="s">
        <v>94</v>
      </c>
      <c r="E4" s="23" t="s">
        <v>113</v>
      </c>
      <c r="G4" t="s">
        <v>95</v>
      </c>
      <c r="I4" t="s">
        <v>118</v>
      </c>
      <c r="K4" t="s">
        <v>112</v>
      </c>
    </row>
    <row r="5" spans="2:12" x14ac:dyDescent="0.25">
      <c r="B5" t="s">
        <v>96</v>
      </c>
      <c r="C5">
        <v>23</v>
      </c>
      <c r="D5" t="s">
        <v>100</v>
      </c>
      <c r="E5" s="21">
        <f>SUM(C5*H3)/100000</f>
        <v>0</v>
      </c>
      <c r="F5" t="s">
        <v>103</v>
      </c>
      <c r="G5">
        <v>73</v>
      </c>
      <c r="H5" t="s">
        <v>101</v>
      </c>
      <c r="I5" s="21">
        <f>SUM(G5*H3)/1000000</f>
        <v>0</v>
      </c>
      <c r="J5" t="s">
        <v>103</v>
      </c>
      <c r="K5" s="67">
        <f>I5*(1-0.8)</f>
        <v>0</v>
      </c>
      <c r="L5" t="s">
        <v>103</v>
      </c>
    </row>
    <row r="6" spans="2:12" x14ac:dyDescent="0.25">
      <c r="B6" t="s">
        <v>97</v>
      </c>
      <c r="C6">
        <v>28</v>
      </c>
      <c r="D6" t="s">
        <v>100</v>
      </c>
      <c r="E6" s="21">
        <f>SUM(C6*H3)/100000</f>
        <v>0</v>
      </c>
      <c r="F6" t="s">
        <v>103</v>
      </c>
      <c r="G6">
        <v>76</v>
      </c>
      <c r="H6" t="s">
        <v>101</v>
      </c>
      <c r="I6" s="21">
        <f>SUM(G6*H3)/1000000</f>
        <v>0</v>
      </c>
      <c r="J6" t="s">
        <v>103</v>
      </c>
      <c r="K6" s="67">
        <f>I6*(1-0.8)</f>
        <v>0</v>
      </c>
      <c r="L6" t="s">
        <v>103</v>
      </c>
    </row>
    <row r="7" spans="2:12" x14ac:dyDescent="0.25">
      <c r="B7" t="s">
        <v>114</v>
      </c>
      <c r="C7">
        <v>17</v>
      </c>
      <c r="D7" t="s">
        <v>100</v>
      </c>
      <c r="E7" s="21">
        <f>SUM(C7*H3)/100000</f>
        <v>0</v>
      </c>
      <c r="F7" t="s">
        <v>103</v>
      </c>
      <c r="G7">
        <v>144</v>
      </c>
      <c r="H7" t="s">
        <v>101</v>
      </c>
      <c r="I7" s="21">
        <f>SUM(G7*H3)/1000000</f>
        <v>0</v>
      </c>
      <c r="J7" t="s">
        <v>103</v>
      </c>
      <c r="K7" s="67">
        <f>I7*(1-0.8)</f>
        <v>0</v>
      </c>
      <c r="L7" t="s">
        <v>103</v>
      </c>
    </row>
    <row r="8" spans="2:12" x14ac:dyDescent="0.25">
      <c r="B8" t="s">
        <v>98</v>
      </c>
      <c r="C8">
        <v>201</v>
      </c>
      <c r="D8" t="s">
        <v>100</v>
      </c>
      <c r="E8" s="21">
        <f>SUM(C8*H3)/100000</f>
        <v>0</v>
      </c>
      <c r="F8" t="s">
        <v>103</v>
      </c>
      <c r="G8">
        <v>20</v>
      </c>
      <c r="H8" t="s">
        <v>101</v>
      </c>
      <c r="I8" s="21">
        <f>SUM(G8*H3)/1000000</f>
        <v>0</v>
      </c>
      <c r="J8" t="s">
        <v>103</v>
      </c>
      <c r="K8" s="67"/>
    </row>
    <row r="9" spans="2:12" x14ac:dyDescent="0.25">
      <c r="B9" t="s">
        <v>99</v>
      </c>
      <c r="C9">
        <v>247</v>
      </c>
      <c r="D9" t="s">
        <v>100</v>
      </c>
      <c r="E9" s="21">
        <f>SUM(C9*H3)/100000</f>
        <v>0</v>
      </c>
      <c r="F9" t="s">
        <v>103</v>
      </c>
      <c r="G9">
        <v>6</v>
      </c>
      <c r="H9" t="s">
        <v>101</v>
      </c>
      <c r="I9" s="21">
        <f>SUM(G9*H3)/1000000</f>
        <v>0</v>
      </c>
      <c r="J9" t="s">
        <v>103</v>
      </c>
      <c r="K9" s="67"/>
    </row>
    <row r="10" spans="2:12" x14ac:dyDescent="0.25">
      <c r="B10" t="s">
        <v>115</v>
      </c>
      <c r="C10">
        <v>318</v>
      </c>
      <c r="D10" t="s">
        <v>100</v>
      </c>
      <c r="E10" s="21">
        <f>SUM(C10*H3)/100000</f>
        <v>0</v>
      </c>
      <c r="F10" t="s">
        <v>103</v>
      </c>
      <c r="G10">
        <v>22</v>
      </c>
      <c r="H10" t="s">
        <v>101</v>
      </c>
      <c r="I10" s="21">
        <f>SUM(G10*H3)/1000000</f>
        <v>0</v>
      </c>
      <c r="J10" t="s">
        <v>103</v>
      </c>
      <c r="K10" s="67"/>
    </row>
    <row r="11" spans="2:12" x14ac:dyDescent="0.25">
      <c r="B11" t="s">
        <v>104</v>
      </c>
      <c r="C11">
        <v>311</v>
      </c>
      <c r="D11" t="s">
        <v>100</v>
      </c>
      <c r="E11" s="21">
        <f>SUM(C11*H3)/100000</f>
        <v>0</v>
      </c>
      <c r="F11" t="s">
        <v>103</v>
      </c>
      <c r="G11">
        <v>73</v>
      </c>
      <c r="H11" t="s">
        <v>101</v>
      </c>
      <c r="I11" s="21">
        <f>SUM(G11*H3)/1000000</f>
        <v>0</v>
      </c>
      <c r="J11" t="s">
        <v>103</v>
      </c>
      <c r="K11" s="6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4:L44"/>
  <sheetViews>
    <sheetView topLeftCell="A4" zoomScaleNormal="100" workbookViewId="0">
      <selection activeCell="I4" sqref="I4"/>
    </sheetView>
  </sheetViews>
  <sheetFormatPr baseColWidth="10" defaultRowHeight="15" x14ac:dyDescent="0.25"/>
  <cols>
    <col min="1" max="1" width="15.42578125" customWidth="1"/>
    <col min="2" max="4" width="9.28515625" customWidth="1"/>
    <col min="5" max="6" width="10.7109375" customWidth="1"/>
    <col min="7" max="8" width="9.28515625" customWidth="1"/>
    <col min="9" max="12" width="13.7109375" customWidth="1"/>
  </cols>
  <sheetData>
    <row r="4" spans="1:12" ht="15.75" x14ac:dyDescent="0.25">
      <c r="A4" s="11" t="s">
        <v>19</v>
      </c>
    </row>
    <row r="6" spans="1:12" ht="12" customHeight="1" thickBot="1" x14ac:dyDescent="0.3">
      <c r="A6" s="6" t="s">
        <v>8</v>
      </c>
      <c r="B6" s="6" t="s">
        <v>9</v>
      </c>
      <c r="C6" s="6" t="s">
        <v>10</v>
      </c>
      <c r="D6" s="6" t="s">
        <v>44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</row>
    <row r="7" spans="1:12" ht="12" customHeight="1" x14ac:dyDescent="0.25">
      <c r="A7" s="5" t="s">
        <v>45</v>
      </c>
      <c r="B7" s="5">
        <v>1000</v>
      </c>
      <c r="C7" s="5">
        <v>1085</v>
      </c>
      <c r="D7" s="5">
        <v>10080</v>
      </c>
      <c r="E7" s="5">
        <v>5</v>
      </c>
      <c r="F7" s="5">
        <v>7</v>
      </c>
      <c r="G7" s="5">
        <v>2060</v>
      </c>
      <c r="H7" s="5">
        <v>3.2</v>
      </c>
      <c r="I7" s="5">
        <v>10</v>
      </c>
      <c r="J7" s="5">
        <v>14</v>
      </c>
      <c r="K7" s="5">
        <v>3.35</v>
      </c>
      <c r="L7" s="5">
        <v>2.89</v>
      </c>
    </row>
    <row r="8" spans="1:12" ht="12" customHeight="1" x14ac:dyDescent="0.25">
      <c r="A8" s="4" t="s">
        <v>46</v>
      </c>
      <c r="B8" s="4">
        <v>1250</v>
      </c>
      <c r="C8" s="4">
        <v>1356</v>
      </c>
      <c r="D8" s="4">
        <v>12600</v>
      </c>
      <c r="E8" s="4">
        <v>6</v>
      </c>
      <c r="F8" s="4">
        <v>9</v>
      </c>
      <c r="G8" s="4">
        <v>2575</v>
      </c>
      <c r="H8" s="4">
        <v>4</v>
      </c>
      <c r="I8" s="4">
        <v>13</v>
      </c>
      <c r="J8" s="4">
        <v>18</v>
      </c>
      <c r="K8" s="4">
        <v>4.3499999999999996</v>
      </c>
      <c r="L8" s="4">
        <v>3.72</v>
      </c>
    </row>
    <row r="9" spans="1:12" ht="12" customHeight="1" x14ac:dyDescent="0.25">
      <c r="A9" s="3" t="s">
        <v>47</v>
      </c>
      <c r="B9" s="3">
        <v>1500</v>
      </c>
      <c r="C9" s="3">
        <v>1628</v>
      </c>
      <c r="D9" s="3">
        <v>15120</v>
      </c>
      <c r="E9" s="3">
        <v>7</v>
      </c>
      <c r="F9" s="3">
        <v>10</v>
      </c>
      <c r="G9" s="3">
        <v>3090</v>
      </c>
      <c r="H9" s="3">
        <v>4.8</v>
      </c>
      <c r="I9" s="3">
        <v>15</v>
      </c>
      <c r="J9" s="3">
        <v>21</v>
      </c>
      <c r="K9" s="3">
        <v>5.0199999999999996</v>
      </c>
      <c r="L9" s="3">
        <v>4.34</v>
      </c>
    </row>
    <row r="10" spans="1:12" ht="12" customHeight="1" x14ac:dyDescent="0.25">
      <c r="A10" s="4" t="s">
        <v>48</v>
      </c>
      <c r="B10" s="4">
        <v>1750</v>
      </c>
      <c r="C10" s="4">
        <v>1899</v>
      </c>
      <c r="D10" s="4">
        <v>17640</v>
      </c>
      <c r="E10" s="4">
        <v>9</v>
      </c>
      <c r="F10" s="4">
        <v>12</v>
      </c>
      <c r="G10" s="4">
        <v>3605</v>
      </c>
      <c r="H10" s="4">
        <v>5.6</v>
      </c>
      <c r="I10" s="4">
        <v>18</v>
      </c>
      <c r="J10" s="4">
        <v>25</v>
      </c>
      <c r="K10" s="4">
        <v>6.03</v>
      </c>
      <c r="L10" s="4">
        <v>5.17</v>
      </c>
    </row>
    <row r="11" spans="1:12" ht="12" customHeight="1" x14ac:dyDescent="0.25">
      <c r="A11" s="3" t="s">
        <v>49</v>
      </c>
      <c r="B11" s="3">
        <v>2000</v>
      </c>
      <c r="C11" s="3">
        <v>2170</v>
      </c>
      <c r="D11" s="3">
        <v>20160</v>
      </c>
      <c r="E11" s="3">
        <v>10</v>
      </c>
      <c r="F11" s="3">
        <v>14</v>
      </c>
      <c r="G11" s="3">
        <v>4120</v>
      </c>
      <c r="H11" s="3">
        <v>6.4</v>
      </c>
      <c r="I11" s="3">
        <v>20</v>
      </c>
      <c r="J11" s="3">
        <v>28</v>
      </c>
      <c r="K11" s="3">
        <v>6.7</v>
      </c>
      <c r="L11" s="3">
        <v>5.79</v>
      </c>
    </row>
    <row r="12" spans="1:12" ht="12" customHeight="1" x14ac:dyDescent="0.25">
      <c r="A12" s="4" t="s">
        <v>50</v>
      </c>
      <c r="B12" s="4">
        <v>2250</v>
      </c>
      <c r="C12" s="4">
        <v>2441</v>
      </c>
      <c r="D12" s="4">
        <v>22680</v>
      </c>
      <c r="E12" s="4">
        <v>11</v>
      </c>
      <c r="F12" s="4">
        <v>15</v>
      </c>
      <c r="G12" s="4">
        <v>4635</v>
      </c>
      <c r="H12" s="4">
        <v>7.2</v>
      </c>
      <c r="I12" s="4">
        <v>23</v>
      </c>
      <c r="J12" s="4">
        <v>32</v>
      </c>
      <c r="K12" s="4">
        <v>7.71</v>
      </c>
      <c r="L12" s="4">
        <v>6.62</v>
      </c>
    </row>
    <row r="13" spans="1:12" ht="12" customHeight="1" x14ac:dyDescent="0.25">
      <c r="A13" s="3" t="s">
        <v>51</v>
      </c>
      <c r="B13" s="3">
        <v>2500</v>
      </c>
      <c r="C13" s="3">
        <v>2713</v>
      </c>
      <c r="D13" s="3">
        <v>25200</v>
      </c>
      <c r="E13" s="3">
        <v>12</v>
      </c>
      <c r="F13" s="3">
        <v>17</v>
      </c>
      <c r="G13" s="3">
        <v>5150</v>
      </c>
      <c r="H13" s="3">
        <v>8</v>
      </c>
      <c r="I13" s="3">
        <v>25</v>
      </c>
      <c r="J13" s="3">
        <v>35</v>
      </c>
      <c r="K13" s="3">
        <v>8.3699999999999992</v>
      </c>
      <c r="L13" s="3">
        <v>7.24</v>
      </c>
    </row>
    <row r="14" spans="1:12" ht="12" customHeight="1" x14ac:dyDescent="0.25">
      <c r="A14" s="4" t="s">
        <v>52</v>
      </c>
      <c r="B14" s="4">
        <v>2750</v>
      </c>
      <c r="C14" s="4">
        <v>2984</v>
      </c>
      <c r="D14" s="4">
        <v>27720</v>
      </c>
      <c r="E14" s="4">
        <v>13</v>
      </c>
      <c r="F14" s="4">
        <v>19</v>
      </c>
      <c r="G14" s="4">
        <v>5665</v>
      </c>
      <c r="H14" s="4">
        <v>8.8000000000000007</v>
      </c>
      <c r="I14" s="4">
        <v>28</v>
      </c>
      <c r="J14" s="4">
        <v>39</v>
      </c>
      <c r="K14" s="4">
        <v>9.3800000000000008</v>
      </c>
      <c r="L14" s="4">
        <v>8.07</v>
      </c>
    </row>
    <row r="15" spans="1:12" ht="12" customHeight="1" x14ac:dyDescent="0.25">
      <c r="A15" s="3" t="s">
        <v>53</v>
      </c>
      <c r="B15" s="3">
        <v>3000</v>
      </c>
      <c r="C15" s="3">
        <v>3255</v>
      </c>
      <c r="D15" s="3">
        <v>30240</v>
      </c>
      <c r="E15" s="3">
        <v>15</v>
      </c>
      <c r="F15" s="3">
        <v>20</v>
      </c>
      <c r="G15" s="3">
        <v>6180</v>
      </c>
      <c r="H15" s="3">
        <v>9.6</v>
      </c>
      <c r="I15" s="3">
        <v>30</v>
      </c>
      <c r="J15" s="3">
        <v>42</v>
      </c>
      <c r="K15" s="3">
        <v>10.050000000000001</v>
      </c>
      <c r="L15" s="3">
        <v>8.69</v>
      </c>
    </row>
    <row r="16" spans="1:12" ht="12" customHeight="1" x14ac:dyDescent="0.25">
      <c r="A16" s="4" t="s">
        <v>54</v>
      </c>
      <c r="B16" s="4">
        <v>3500</v>
      </c>
      <c r="C16" s="4">
        <v>3798</v>
      </c>
      <c r="D16" s="4">
        <v>35280</v>
      </c>
      <c r="E16" s="4">
        <v>17</v>
      </c>
      <c r="F16" s="4">
        <v>24</v>
      </c>
      <c r="G16" s="4">
        <v>7210</v>
      </c>
      <c r="H16" s="4">
        <v>11.2</v>
      </c>
      <c r="I16" s="4">
        <v>35</v>
      </c>
      <c r="J16" s="4">
        <v>49</v>
      </c>
      <c r="K16" s="4">
        <v>11.72</v>
      </c>
      <c r="L16" s="4">
        <v>10.14</v>
      </c>
    </row>
    <row r="17" spans="1:12" ht="12" customHeight="1" x14ac:dyDescent="0.25">
      <c r="A17" s="3" t="s">
        <v>55</v>
      </c>
      <c r="B17" s="3">
        <v>4000</v>
      </c>
      <c r="C17" s="3">
        <v>4340</v>
      </c>
      <c r="D17" s="3">
        <v>40320</v>
      </c>
      <c r="E17" s="3">
        <v>20</v>
      </c>
      <c r="F17" s="3">
        <v>27</v>
      </c>
      <c r="G17" s="3">
        <v>8240</v>
      </c>
      <c r="H17" s="3">
        <v>12.8</v>
      </c>
      <c r="I17" s="3">
        <v>40</v>
      </c>
      <c r="J17" s="3">
        <v>56</v>
      </c>
      <c r="K17" s="3">
        <v>13.4</v>
      </c>
      <c r="L17" s="3">
        <v>11.59</v>
      </c>
    </row>
    <row r="18" spans="1:12" ht="12" customHeight="1" x14ac:dyDescent="0.25">
      <c r="A18" s="4" t="s">
        <v>56</v>
      </c>
      <c r="B18" s="4">
        <v>4500</v>
      </c>
      <c r="C18" s="4">
        <v>4883</v>
      </c>
      <c r="D18" s="4">
        <v>45360</v>
      </c>
      <c r="E18" s="4">
        <v>22</v>
      </c>
      <c r="F18" s="4">
        <v>31</v>
      </c>
      <c r="G18" s="4">
        <v>9270</v>
      </c>
      <c r="H18" s="4">
        <v>14.4</v>
      </c>
      <c r="I18" s="4">
        <v>45</v>
      </c>
      <c r="J18" s="4">
        <v>63</v>
      </c>
      <c r="K18" s="4">
        <v>15.07</v>
      </c>
      <c r="L18" s="4">
        <v>13.04</v>
      </c>
    </row>
    <row r="19" spans="1:12" ht="12" customHeight="1" x14ac:dyDescent="0.25">
      <c r="A19" s="3" t="s">
        <v>57</v>
      </c>
      <c r="B19" s="3">
        <v>5000</v>
      </c>
      <c r="C19" s="3">
        <v>5425</v>
      </c>
      <c r="D19" s="3">
        <v>50400</v>
      </c>
      <c r="E19" s="3">
        <v>25</v>
      </c>
      <c r="F19" s="3">
        <v>34</v>
      </c>
      <c r="G19" s="3">
        <v>10300</v>
      </c>
      <c r="H19" s="3">
        <v>16</v>
      </c>
      <c r="I19" s="3">
        <v>50</v>
      </c>
      <c r="J19" s="3">
        <v>70</v>
      </c>
      <c r="K19" s="3">
        <v>16.75</v>
      </c>
      <c r="L19" s="3">
        <v>14.49</v>
      </c>
    </row>
    <row r="20" spans="1:12" ht="12" customHeight="1" x14ac:dyDescent="0.25">
      <c r="A20" s="4" t="s">
        <v>58</v>
      </c>
      <c r="B20" s="4">
        <v>5500</v>
      </c>
      <c r="C20" s="4">
        <v>5968</v>
      </c>
      <c r="D20" s="4">
        <v>55440</v>
      </c>
      <c r="E20" s="4">
        <v>27</v>
      </c>
      <c r="F20" s="4">
        <v>37</v>
      </c>
      <c r="G20" s="4">
        <v>11330</v>
      </c>
      <c r="H20" s="4">
        <v>17.600000000000001</v>
      </c>
      <c r="I20" s="4">
        <v>55</v>
      </c>
      <c r="J20" s="4">
        <v>77</v>
      </c>
      <c r="K20" s="4">
        <v>18.420000000000002</v>
      </c>
      <c r="L20" s="4">
        <v>15.93</v>
      </c>
    </row>
    <row r="21" spans="1:12" ht="12" customHeight="1" x14ac:dyDescent="0.25">
      <c r="A21" s="3" t="s">
        <v>59</v>
      </c>
      <c r="B21" s="3">
        <v>6000</v>
      </c>
      <c r="C21" s="3">
        <v>6510</v>
      </c>
      <c r="D21" s="3">
        <v>60480</v>
      </c>
      <c r="E21" s="3">
        <v>29</v>
      </c>
      <c r="F21" s="3">
        <v>41</v>
      </c>
      <c r="G21" s="3">
        <v>12360</v>
      </c>
      <c r="H21" s="3">
        <v>19.2</v>
      </c>
      <c r="I21" s="3">
        <v>60</v>
      </c>
      <c r="J21" s="3">
        <v>84</v>
      </c>
      <c r="K21" s="3">
        <v>20.100000000000001</v>
      </c>
      <c r="L21" s="3">
        <v>17.38</v>
      </c>
    </row>
    <row r="22" spans="1:12" ht="12" customHeight="1" x14ac:dyDescent="0.25">
      <c r="A22" s="4" t="s">
        <v>60</v>
      </c>
      <c r="B22" s="4">
        <v>6500</v>
      </c>
      <c r="C22" s="4">
        <v>7053</v>
      </c>
      <c r="D22" s="4">
        <v>65520</v>
      </c>
      <c r="E22" s="4">
        <v>32</v>
      </c>
      <c r="F22" s="4">
        <v>44</v>
      </c>
      <c r="G22" s="4">
        <v>13390</v>
      </c>
      <c r="H22" s="4">
        <v>20.8</v>
      </c>
      <c r="I22" s="4">
        <v>65</v>
      </c>
      <c r="J22" s="4">
        <v>91</v>
      </c>
      <c r="K22" s="4">
        <v>21.77</v>
      </c>
      <c r="L22" s="4">
        <v>18.829999999999998</v>
      </c>
    </row>
    <row r="23" spans="1:12" ht="12" customHeight="1" x14ac:dyDescent="0.25">
      <c r="A23" s="3" t="s">
        <v>61</v>
      </c>
      <c r="B23" s="3">
        <v>7000</v>
      </c>
      <c r="C23" s="3">
        <v>7595</v>
      </c>
      <c r="D23" s="3">
        <v>70560</v>
      </c>
      <c r="E23" s="3">
        <v>34</v>
      </c>
      <c r="F23" s="3">
        <v>48</v>
      </c>
      <c r="G23" s="3">
        <v>14420</v>
      </c>
      <c r="H23" s="3">
        <v>22.4</v>
      </c>
      <c r="I23" s="3">
        <v>70</v>
      </c>
      <c r="J23" s="3">
        <v>98</v>
      </c>
      <c r="K23" s="3">
        <v>23.45</v>
      </c>
      <c r="L23" s="3">
        <v>20.28</v>
      </c>
    </row>
    <row r="24" spans="1:12" ht="12" customHeight="1" x14ac:dyDescent="0.25">
      <c r="A24" s="4" t="s">
        <v>62</v>
      </c>
      <c r="B24" s="4">
        <v>7500</v>
      </c>
      <c r="C24" s="4">
        <v>8138</v>
      </c>
      <c r="D24" s="4">
        <v>75600</v>
      </c>
      <c r="E24" s="4">
        <v>37</v>
      </c>
      <c r="F24" s="4">
        <v>51</v>
      </c>
      <c r="G24" s="4">
        <v>15450</v>
      </c>
      <c r="H24" s="4">
        <v>24</v>
      </c>
      <c r="I24" s="4">
        <v>75</v>
      </c>
      <c r="J24" s="4">
        <v>105</v>
      </c>
      <c r="K24" s="4">
        <v>25.12</v>
      </c>
      <c r="L24" s="4">
        <v>21.73</v>
      </c>
    </row>
    <row r="25" spans="1:12" ht="12" customHeight="1" x14ac:dyDescent="0.25">
      <c r="A25" s="3" t="s">
        <v>63</v>
      </c>
      <c r="B25" s="3">
        <v>8500</v>
      </c>
      <c r="C25" s="3">
        <v>9223</v>
      </c>
      <c r="D25" s="3">
        <v>85680</v>
      </c>
      <c r="E25" s="3">
        <v>42</v>
      </c>
      <c r="F25" s="3">
        <v>58</v>
      </c>
      <c r="G25" s="3">
        <v>17510</v>
      </c>
      <c r="H25" s="3">
        <v>27.2</v>
      </c>
      <c r="I25" s="3">
        <v>85</v>
      </c>
      <c r="J25" s="3">
        <v>119</v>
      </c>
      <c r="K25" s="3">
        <v>28.47</v>
      </c>
      <c r="L25" s="3">
        <v>24.63</v>
      </c>
    </row>
    <row r="26" spans="1:12" ht="12" customHeight="1" x14ac:dyDescent="0.25">
      <c r="A26" s="4" t="s">
        <v>64</v>
      </c>
      <c r="B26" s="4">
        <v>9500</v>
      </c>
      <c r="C26" s="4">
        <v>10308</v>
      </c>
      <c r="D26" s="4">
        <v>95760</v>
      </c>
      <c r="E26" s="4">
        <v>47</v>
      </c>
      <c r="F26" s="4">
        <v>65</v>
      </c>
      <c r="G26" s="4">
        <v>19570</v>
      </c>
      <c r="H26" s="4">
        <v>30.4</v>
      </c>
      <c r="I26" s="4">
        <v>95</v>
      </c>
      <c r="J26" s="4">
        <v>133</v>
      </c>
      <c r="K26" s="4">
        <v>31.82</v>
      </c>
      <c r="L26" s="4">
        <v>27.53</v>
      </c>
    </row>
    <row r="27" spans="1:12" ht="12" customHeight="1" x14ac:dyDescent="0.25">
      <c r="A27" s="3" t="s">
        <v>65</v>
      </c>
      <c r="B27" s="3">
        <v>10500</v>
      </c>
      <c r="C27" s="3">
        <v>11393</v>
      </c>
      <c r="D27" s="3">
        <v>105840</v>
      </c>
      <c r="E27" s="3">
        <v>51</v>
      </c>
      <c r="F27" s="3">
        <v>71</v>
      </c>
      <c r="G27" s="3">
        <v>21630</v>
      </c>
      <c r="H27" s="3">
        <v>33.6</v>
      </c>
      <c r="I27" s="3">
        <v>105</v>
      </c>
      <c r="J27" s="3">
        <v>147</v>
      </c>
      <c r="K27" s="3">
        <v>35.17</v>
      </c>
      <c r="L27" s="3">
        <v>30.42</v>
      </c>
    </row>
    <row r="28" spans="1:12" ht="12" customHeight="1" x14ac:dyDescent="0.25">
      <c r="A28" s="4" t="s">
        <v>66</v>
      </c>
      <c r="B28" s="4">
        <v>11500</v>
      </c>
      <c r="C28" s="4">
        <v>12478</v>
      </c>
      <c r="D28" s="4">
        <v>115920</v>
      </c>
      <c r="E28" s="4">
        <v>56</v>
      </c>
      <c r="F28" s="4">
        <v>78</v>
      </c>
      <c r="G28" s="4">
        <v>23690</v>
      </c>
      <c r="H28" s="4">
        <v>36.799999999999997</v>
      </c>
      <c r="I28" s="4">
        <v>115</v>
      </c>
      <c r="J28" s="4">
        <v>161</v>
      </c>
      <c r="K28" s="4">
        <v>38.520000000000003</v>
      </c>
      <c r="L28" s="4">
        <v>33.32</v>
      </c>
    </row>
    <row r="29" spans="1:12" ht="12" customHeight="1" x14ac:dyDescent="0.25">
      <c r="A29" s="3" t="s">
        <v>67</v>
      </c>
      <c r="B29" s="3">
        <v>12500</v>
      </c>
      <c r="C29" s="3">
        <v>13563</v>
      </c>
      <c r="D29" s="3">
        <v>126000</v>
      </c>
      <c r="E29" s="3">
        <v>61</v>
      </c>
      <c r="F29" s="3">
        <v>85</v>
      </c>
      <c r="G29" s="3">
        <v>25750</v>
      </c>
      <c r="H29" s="3">
        <v>40</v>
      </c>
      <c r="I29" s="3">
        <v>125</v>
      </c>
      <c r="J29" s="3">
        <v>175</v>
      </c>
      <c r="K29" s="3">
        <v>41.87</v>
      </c>
      <c r="L29" s="3">
        <v>36.22</v>
      </c>
    </row>
    <row r="30" spans="1:12" ht="12" customHeight="1" x14ac:dyDescent="0.25">
      <c r="A30" s="4" t="s">
        <v>68</v>
      </c>
      <c r="B30" s="4">
        <v>13500</v>
      </c>
      <c r="C30" s="4">
        <v>14648</v>
      </c>
      <c r="D30" s="4">
        <v>136080</v>
      </c>
      <c r="E30" s="4">
        <v>66</v>
      </c>
      <c r="F30" s="4">
        <v>92</v>
      </c>
      <c r="G30" s="4">
        <v>27810</v>
      </c>
      <c r="H30" s="4">
        <v>43.2</v>
      </c>
      <c r="I30" s="4">
        <v>135</v>
      </c>
      <c r="J30" s="4">
        <v>189</v>
      </c>
      <c r="K30" s="4">
        <v>45.22</v>
      </c>
      <c r="L30" s="4">
        <v>39.119999999999997</v>
      </c>
    </row>
    <row r="31" spans="1:12" ht="12" customHeight="1" x14ac:dyDescent="0.25">
      <c r="A31" s="3" t="s">
        <v>69</v>
      </c>
      <c r="B31" s="3">
        <v>14500</v>
      </c>
      <c r="C31" s="3">
        <v>15733</v>
      </c>
      <c r="D31" s="3">
        <v>146160</v>
      </c>
      <c r="E31" s="3">
        <v>71</v>
      </c>
      <c r="F31" s="3">
        <v>99</v>
      </c>
      <c r="G31" s="3">
        <v>29870</v>
      </c>
      <c r="H31" s="3">
        <v>46.4</v>
      </c>
      <c r="I31" s="3">
        <v>145</v>
      </c>
      <c r="J31" s="3">
        <v>203</v>
      </c>
      <c r="K31" s="3">
        <v>48.57</v>
      </c>
      <c r="L31" s="3">
        <v>42.02</v>
      </c>
    </row>
    <row r="32" spans="1:12" ht="12" customHeight="1" x14ac:dyDescent="0.25">
      <c r="A32" s="4" t="s">
        <v>70</v>
      </c>
      <c r="B32" s="4">
        <v>15500</v>
      </c>
      <c r="C32" s="4">
        <v>16818</v>
      </c>
      <c r="D32" s="4">
        <v>156240</v>
      </c>
      <c r="E32" s="4">
        <v>76</v>
      </c>
      <c r="F32" s="4">
        <v>105</v>
      </c>
      <c r="G32" s="4">
        <v>31930</v>
      </c>
      <c r="H32" s="4">
        <v>49.6</v>
      </c>
      <c r="I32" s="4">
        <v>155</v>
      </c>
      <c r="J32" s="4">
        <v>217</v>
      </c>
      <c r="K32" s="4">
        <v>51.92</v>
      </c>
      <c r="L32" s="4">
        <v>44.91</v>
      </c>
    </row>
    <row r="33" spans="1:12" ht="12" customHeight="1" x14ac:dyDescent="0.25">
      <c r="A33" s="3" t="s">
        <v>71</v>
      </c>
      <c r="B33" s="3">
        <v>16500</v>
      </c>
      <c r="C33" s="3">
        <v>17903</v>
      </c>
      <c r="D33" s="3">
        <v>166320</v>
      </c>
      <c r="E33" s="3">
        <v>81</v>
      </c>
      <c r="F33" s="3">
        <v>112</v>
      </c>
      <c r="G33" s="3">
        <v>33990</v>
      </c>
      <c r="H33" s="3">
        <v>52.8</v>
      </c>
      <c r="I33" s="3">
        <v>165</v>
      </c>
      <c r="J33" s="3">
        <v>231</v>
      </c>
      <c r="K33" s="3">
        <v>55.27</v>
      </c>
      <c r="L33" s="3">
        <v>47.81</v>
      </c>
    </row>
    <row r="34" spans="1:12" ht="12" customHeight="1" x14ac:dyDescent="0.25">
      <c r="A34" s="4" t="s">
        <v>72</v>
      </c>
      <c r="B34" s="4">
        <v>18500</v>
      </c>
      <c r="C34" s="4">
        <v>20073</v>
      </c>
      <c r="D34" s="4">
        <v>186480</v>
      </c>
      <c r="E34" s="4">
        <v>91</v>
      </c>
      <c r="F34" s="4">
        <v>126</v>
      </c>
      <c r="G34" s="4">
        <v>38110</v>
      </c>
      <c r="H34" s="4">
        <v>59.2</v>
      </c>
      <c r="I34" s="4">
        <v>185</v>
      </c>
      <c r="J34" s="4">
        <v>259</v>
      </c>
      <c r="K34" s="4">
        <v>61.97</v>
      </c>
      <c r="L34" s="4">
        <v>53.61</v>
      </c>
    </row>
    <row r="35" spans="1:12" ht="12" customHeight="1" x14ac:dyDescent="0.25">
      <c r="A35" s="3" t="s">
        <v>73</v>
      </c>
      <c r="B35" s="3">
        <v>20500</v>
      </c>
      <c r="C35" s="3">
        <v>22243</v>
      </c>
      <c r="D35" s="3">
        <v>206640</v>
      </c>
      <c r="E35" s="3">
        <v>100</v>
      </c>
      <c r="F35" s="3">
        <v>139</v>
      </c>
      <c r="G35" s="3">
        <v>42230</v>
      </c>
      <c r="H35" s="3">
        <v>65.599999999999994</v>
      </c>
      <c r="I35" s="3">
        <v>205</v>
      </c>
      <c r="J35" s="3">
        <v>287</v>
      </c>
      <c r="K35" s="3">
        <v>68.34</v>
      </c>
      <c r="L35" s="3">
        <v>59.4</v>
      </c>
    </row>
    <row r="36" spans="1:12" ht="12" customHeight="1" x14ac:dyDescent="0.25">
      <c r="A36" s="4" t="s">
        <v>74</v>
      </c>
      <c r="B36" s="4">
        <v>22500</v>
      </c>
      <c r="C36" s="4">
        <v>24413</v>
      </c>
      <c r="D36" s="4">
        <v>226800</v>
      </c>
      <c r="E36" s="4">
        <v>110</v>
      </c>
      <c r="F36" s="4">
        <v>153</v>
      </c>
      <c r="G36" s="4">
        <v>46350</v>
      </c>
      <c r="H36" s="4">
        <v>72</v>
      </c>
      <c r="I36" s="4">
        <v>225</v>
      </c>
      <c r="J36" s="4">
        <v>315</v>
      </c>
      <c r="K36" s="4">
        <v>75.37</v>
      </c>
      <c r="L36" s="4">
        <v>65.2</v>
      </c>
    </row>
    <row r="37" spans="1:12" ht="12" customHeight="1" x14ac:dyDescent="0.25">
      <c r="A37" s="3" t="s">
        <v>75</v>
      </c>
      <c r="B37" s="3">
        <v>24500</v>
      </c>
      <c r="C37" s="3">
        <v>26583</v>
      </c>
      <c r="D37" s="3">
        <v>246960</v>
      </c>
      <c r="E37" s="3">
        <v>120</v>
      </c>
      <c r="F37" s="3">
        <v>167</v>
      </c>
      <c r="G37" s="3">
        <v>50470</v>
      </c>
      <c r="H37" s="3">
        <v>76.400000000000006</v>
      </c>
      <c r="I37" s="3">
        <v>245</v>
      </c>
      <c r="J37" s="3">
        <v>343</v>
      </c>
      <c r="K37" s="3">
        <v>82.07</v>
      </c>
      <c r="L37" s="3">
        <v>71.010000000000005</v>
      </c>
    </row>
    <row r="38" spans="1:12" ht="12" customHeight="1" x14ac:dyDescent="0.25">
      <c r="A38" s="4" t="s">
        <v>76</v>
      </c>
      <c r="B38" s="4">
        <v>26500</v>
      </c>
      <c r="C38" s="4">
        <v>28753</v>
      </c>
      <c r="D38" s="4">
        <v>267120</v>
      </c>
      <c r="E38" s="4">
        <v>130</v>
      </c>
      <c r="F38" s="4">
        <v>180</v>
      </c>
      <c r="G38" s="4">
        <v>54590</v>
      </c>
      <c r="H38" s="4">
        <v>84.8</v>
      </c>
      <c r="I38" s="4">
        <v>265</v>
      </c>
      <c r="J38" s="4">
        <v>371</v>
      </c>
      <c r="K38" s="4">
        <v>88.77</v>
      </c>
      <c r="L38" s="4">
        <v>76.790000000000006</v>
      </c>
    </row>
    <row r="40" spans="1:12" x14ac:dyDescent="0.25">
      <c r="A40" s="8" t="s">
        <v>20</v>
      </c>
      <c r="B40" s="2" t="s">
        <v>27</v>
      </c>
      <c r="C40" s="2"/>
      <c r="D40" s="7"/>
      <c r="E40" s="7"/>
      <c r="F40" s="10" t="s">
        <v>21</v>
      </c>
      <c r="G40" s="10"/>
      <c r="H40" s="10"/>
      <c r="I40" s="9"/>
      <c r="J40" s="8" t="s">
        <v>23</v>
      </c>
      <c r="K40" s="2" t="s">
        <v>24</v>
      </c>
      <c r="L40" s="2"/>
    </row>
    <row r="41" spans="1:12" x14ac:dyDescent="0.25">
      <c r="A41" s="2"/>
      <c r="B41" s="2" t="s">
        <v>28</v>
      </c>
      <c r="C41" s="2"/>
      <c r="D41" s="7"/>
      <c r="E41" s="7"/>
      <c r="F41" s="10" t="s">
        <v>22</v>
      </c>
      <c r="G41" s="10"/>
      <c r="H41" s="10"/>
      <c r="I41" s="2"/>
      <c r="J41" s="2"/>
      <c r="K41" s="2" t="s">
        <v>25</v>
      </c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 t="s">
        <v>26</v>
      </c>
      <c r="L42" s="2"/>
    </row>
    <row r="44" spans="1:12" x14ac:dyDescent="0.25">
      <c r="A44" s="16" t="s">
        <v>77</v>
      </c>
      <c r="L44" s="17" t="s">
        <v>78</v>
      </c>
    </row>
  </sheetData>
  <sheetProtection selectLockedCells="1" selectUnlockedCells="1"/>
  <customSheetViews>
    <customSheetView guid="{50394DE8-B593-4006-986B-554535A0B1FA}" showPageBreaks="1" showGridLines="0" showRowCol="0" view="pageLayout" showRuler="0">
      <selection activeCell="C7" sqref="C7"/>
      <pageMargins left="0.23622047244094491" right="0.23622047244094491" top="0.74803149606299213" bottom="0.74803149606299213" header="0.31496062992125984" footer="0.31496062992125984"/>
      <pageSetup paperSize="9" orientation="landscape" verticalDpi="0" r:id="rId1"/>
      <headerFooter>
        <oddHeader>&amp;R&amp;X&amp;G</oddHeader>
        <oddFooter>&amp;L&amp;8Version 04/2019&amp;R&amp;"+,Standard"&amp;8copyright by sopra Solarpraxis AG, CH-4466 Ormalingen</oddFooter>
      </headerFooter>
    </customSheetView>
    <customSheetView guid="{CDADD283-1DE3-4BBA-96A6-2106C06EC10A}" showPageBreaks="1" showGridLines="0" showRowCol="0" view="pageLayout" showRuler="0">
      <selection activeCell="C7" sqref="C7"/>
      <pageMargins left="0.23622047244094491" right="0.23622047244094491" top="0.74803149606299213" bottom="0.74803149606299213" header="0.31496062992125984" footer="0.31496062992125984"/>
      <pageSetup paperSize="9" orientation="landscape" verticalDpi="0" r:id="rId2"/>
      <headerFooter>
        <oddHeader>&amp;R&amp;X&amp;G</oddHeader>
        <oddFooter>&amp;L&amp;8Version 04/2019&amp;R&amp;"+,Standard"&amp;8copyright by sopra Solarpraxis AG, CH-4466 Ormalingen</oddFooter>
      </headerFooter>
    </customSheetView>
    <customSheetView guid="{D0B80887-B2F6-4A58-8CC9-A2DBCC0DAA74}" showPageBreaks="1" showRuler="0">
      <selection activeCell="C7" sqref="C7"/>
      <pageMargins left="0.23622047244094491" right="0.23622047244094491" top="0.74803149606299213" bottom="0.74803149606299213" header="0.31496062992125984" footer="0.31496062992125984"/>
      <pageSetup paperSize="9" orientation="landscape" verticalDpi="0" r:id="rId3"/>
      <headerFooter>
        <oddHeader>&amp;R&amp;X&amp;G</oddHeader>
        <oddFooter>&amp;L&amp;8Version 04/2019&amp;R&amp;"+,Standard"&amp;8copyright by sopra Solarpraxis AG, CH-4466 Ormalingen</oddFooter>
      </headerFooter>
    </customSheetView>
  </customSheetViews>
  <pageMargins left="0.23622047244094491" right="0.23622047244094491" top="0.31496062992125984" bottom="0.31496062992125984" header="0.31496062992125984" footer="0.31496062992125984"/>
  <pageSetup paperSize="9" orientation="landscape" verticalDpi="0" r:id="rId4"/>
  <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4:L38"/>
  <sheetViews>
    <sheetView zoomScaleNormal="100" workbookViewId="0">
      <selection activeCell="D36" sqref="D36"/>
    </sheetView>
  </sheetViews>
  <sheetFormatPr baseColWidth="10" defaultRowHeight="15" x14ac:dyDescent="0.25"/>
  <sheetData>
    <row r="4" spans="1:12" ht="15.75" x14ac:dyDescent="0.25">
      <c r="A4" s="11" t="s">
        <v>43</v>
      </c>
      <c r="B4" s="11"/>
    </row>
    <row r="6" spans="1:12" ht="15" customHeight="1" x14ac:dyDescent="0.25"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12"/>
    </row>
    <row r="7" spans="1:12" ht="15" customHeight="1" x14ac:dyDescent="0.25">
      <c r="B7" s="78"/>
      <c r="C7" s="78"/>
      <c r="D7" s="78"/>
      <c r="E7" s="78"/>
      <c r="F7" s="78"/>
      <c r="G7" s="78"/>
      <c r="H7" s="78"/>
      <c r="I7" s="78"/>
      <c r="J7" s="78"/>
      <c r="K7" s="78"/>
      <c r="L7" s="12"/>
    </row>
    <row r="8" spans="1:12" x14ac:dyDescent="0.25">
      <c r="B8" s="2"/>
      <c r="C8" s="2"/>
      <c r="D8" s="2"/>
      <c r="E8" s="2"/>
      <c r="F8" s="2"/>
      <c r="G8" s="2"/>
      <c r="H8" s="2"/>
    </row>
    <row r="9" spans="1:12" x14ac:dyDescent="0.25">
      <c r="B9" s="18" t="s">
        <v>85</v>
      </c>
      <c r="C9" s="2"/>
      <c r="D9" s="2"/>
      <c r="E9" s="22">
        <v>400</v>
      </c>
      <c r="F9" s="22" t="s">
        <v>105</v>
      </c>
      <c r="G9" s="2"/>
      <c r="H9" s="2"/>
    </row>
    <row r="10" spans="1:12" x14ac:dyDescent="0.25">
      <c r="B10" s="18" t="s">
        <v>79</v>
      </c>
      <c r="C10" s="2"/>
      <c r="D10" s="2"/>
      <c r="E10" s="2">
        <v>300</v>
      </c>
      <c r="F10" s="22" t="s">
        <v>106</v>
      </c>
      <c r="G10" s="2"/>
      <c r="H10" s="2"/>
    </row>
    <row r="11" spans="1:12" x14ac:dyDescent="0.25">
      <c r="B11" s="18" t="s">
        <v>80</v>
      </c>
      <c r="C11" s="2"/>
      <c r="D11" s="2"/>
      <c r="E11" s="2">
        <v>80</v>
      </c>
      <c r="F11" s="22" t="s">
        <v>107</v>
      </c>
      <c r="G11" s="2"/>
      <c r="H11" s="2"/>
    </row>
    <row r="12" spans="1:12" x14ac:dyDescent="0.25">
      <c r="B12" s="18" t="s">
        <v>81</v>
      </c>
      <c r="C12" s="2"/>
      <c r="D12" s="2"/>
      <c r="E12" s="2">
        <v>80</v>
      </c>
      <c r="F12" s="22" t="s">
        <v>108</v>
      </c>
      <c r="G12" s="2"/>
      <c r="H12" s="2"/>
    </row>
    <row r="13" spans="1:12" x14ac:dyDescent="0.25">
      <c r="B13" s="18" t="s">
        <v>84</v>
      </c>
      <c r="C13" s="2"/>
      <c r="D13" s="2"/>
      <c r="E13" s="2">
        <v>50</v>
      </c>
      <c r="F13" s="22" t="s">
        <v>109</v>
      </c>
      <c r="G13" s="2"/>
      <c r="H13" s="2"/>
    </row>
    <row r="14" spans="1:12" x14ac:dyDescent="0.25">
      <c r="B14" s="18" t="s">
        <v>82</v>
      </c>
      <c r="C14" s="2"/>
      <c r="D14" s="2"/>
      <c r="E14" s="2">
        <v>38</v>
      </c>
      <c r="F14" s="22" t="s">
        <v>110</v>
      </c>
      <c r="G14" s="2"/>
      <c r="H14" s="2"/>
    </row>
    <row r="15" spans="1:12" x14ac:dyDescent="0.25">
      <c r="B15" t="s">
        <v>83</v>
      </c>
      <c r="C15" s="2"/>
      <c r="D15" s="2"/>
      <c r="E15" s="2">
        <v>30</v>
      </c>
      <c r="F15" s="22" t="s">
        <v>111</v>
      </c>
      <c r="G15" s="2"/>
      <c r="H15" s="2"/>
    </row>
    <row r="16" spans="1:12" s="13" customFormat="1" x14ac:dyDescent="0.25">
      <c r="B16" s="1"/>
      <c r="C16" s="1"/>
      <c r="D16" s="1"/>
      <c r="E16" s="1"/>
      <c r="F16" s="1"/>
      <c r="G16" s="1"/>
      <c r="H16" s="1"/>
    </row>
    <row r="17" spans="2:12" x14ac:dyDescent="0.25">
      <c r="B17" s="2"/>
      <c r="C17" s="2"/>
      <c r="D17" s="2"/>
      <c r="E17" s="2"/>
      <c r="F17" s="2"/>
      <c r="G17" s="2"/>
      <c r="H17" s="2"/>
    </row>
    <row r="18" spans="2:12" ht="15" customHeight="1" x14ac:dyDescent="0.25">
      <c r="B18" s="78" t="s">
        <v>2</v>
      </c>
      <c r="C18" s="78"/>
      <c r="D18" s="78"/>
      <c r="E18" s="78"/>
      <c r="F18" s="78"/>
      <c r="G18" s="78"/>
      <c r="H18" s="78"/>
      <c r="I18" s="78"/>
      <c r="J18" s="78"/>
      <c r="K18" s="78"/>
      <c r="L18" s="12"/>
    </row>
    <row r="19" spans="2:12" x14ac:dyDescent="0.25">
      <c r="B19" s="12"/>
      <c r="C19" s="12"/>
      <c r="D19" s="12"/>
      <c r="E19" s="12"/>
      <c r="F19" s="12"/>
      <c r="G19" s="12"/>
      <c r="H19" s="2"/>
    </row>
    <row r="20" spans="2:12" x14ac:dyDescent="0.25">
      <c r="B20" s="18" t="s">
        <v>85</v>
      </c>
      <c r="C20" s="2"/>
      <c r="D20" s="2"/>
      <c r="E20" s="2">
        <v>200</v>
      </c>
      <c r="F20" s="23" t="s">
        <v>38</v>
      </c>
      <c r="G20" s="2"/>
      <c r="H20" s="2"/>
    </row>
    <row r="21" spans="2:12" x14ac:dyDescent="0.25">
      <c r="B21" s="18" t="s">
        <v>79</v>
      </c>
      <c r="C21" s="2"/>
      <c r="D21" s="2"/>
      <c r="E21" s="2">
        <v>150</v>
      </c>
      <c r="F21" s="14" t="s">
        <v>38</v>
      </c>
      <c r="G21" s="2"/>
      <c r="H21" s="2"/>
    </row>
    <row r="22" spans="2:12" x14ac:dyDescent="0.25">
      <c r="B22" s="18" t="s">
        <v>80</v>
      </c>
      <c r="C22" s="2"/>
      <c r="D22" s="2"/>
      <c r="E22" s="2">
        <v>80</v>
      </c>
      <c r="F22" s="14" t="s">
        <v>38</v>
      </c>
      <c r="G22" s="2"/>
      <c r="H22" s="2"/>
    </row>
    <row r="23" spans="2:12" x14ac:dyDescent="0.25">
      <c r="B23" s="18" t="s">
        <v>81</v>
      </c>
      <c r="C23" s="2"/>
      <c r="D23" s="2"/>
      <c r="E23" s="2">
        <v>40</v>
      </c>
      <c r="F23" s="14" t="s">
        <v>38</v>
      </c>
      <c r="G23" s="2"/>
      <c r="H23" s="2"/>
    </row>
    <row r="24" spans="2:12" x14ac:dyDescent="0.25">
      <c r="B24" s="18" t="s">
        <v>84</v>
      </c>
      <c r="C24" s="2"/>
      <c r="D24" s="2"/>
      <c r="E24" s="2">
        <v>25</v>
      </c>
      <c r="F24" s="14" t="s">
        <v>38</v>
      </c>
      <c r="G24" s="2"/>
      <c r="H24" s="2"/>
    </row>
    <row r="25" spans="2:12" x14ac:dyDescent="0.25">
      <c r="B25" s="18" t="s">
        <v>82</v>
      </c>
      <c r="C25" s="2"/>
      <c r="D25" s="2"/>
      <c r="E25" s="2">
        <v>19</v>
      </c>
      <c r="F25" s="14" t="s">
        <v>38</v>
      </c>
      <c r="G25" s="2"/>
      <c r="H25" s="2"/>
    </row>
    <row r="26" spans="2:12" x14ac:dyDescent="0.25">
      <c r="B26" t="s">
        <v>83</v>
      </c>
      <c r="E26" s="18">
        <v>15</v>
      </c>
      <c r="F26" s="14" t="s">
        <v>38</v>
      </c>
      <c r="G26" s="2"/>
      <c r="H26" s="2"/>
    </row>
    <row r="27" spans="2:12" x14ac:dyDescent="0.25">
      <c r="B27" s="2"/>
      <c r="C27" s="2"/>
      <c r="D27" s="2"/>
      <c r="E27" s="2"/>
      <c r="F27" s="2"/>
      <c r="G27" s="2"/>
      <c r="H27" s="2"/>
    </row>
    <row r="28" spans="2:12" x14ac:dyDescent="0.25">
      <c r="B28" s="2"/>
      <c r="C28" s="2"/>
      <c r="D28" s="2"/>
      <c r="E28" s="2"/>
      <c r="F28" s="2"/>
      <c r="G28" s="2"/>
      <c r="H28" s="2"/>
    </row>
    <row r="29" spans="2:12" x14ac:dyDescent="0.25">
      <c r="B29" s="2"/>
      <c r="C29" s="2"/>
      <c r="D29" s="2"/>
      <c r="E29" s="2"/>
      <c r="F29" s="2"/>
      <c r="G29" s="2"/>
      <c r="H29" s="2"/>
    </row>
    <row r="38" spans="1:11" x14ac:dyDescent="0.25">
      <c r="A38" s="16" t="s">
        <v>77</v>
      </c>
      <c r="K38" s="17" t="s">
        <v>78</v>
      </c>
    </row>
  </sheetData>
  <sheetProtection selectLockedCells="1" selectUnlockedCells="1"/>
  <customSheetViews>
    <customSheetView guid="{50394DE8-B593-4006-986B-554535A0B1FA}" showPageBreaks="1" showGridLines="0" showRowCol="0" view="pageLayout">
      <selection activeCell="E19" sqref="E19"/>
      <pageMargins left="0.7" right="0.7" top="0.75" bottom="0.75" header="0.3" footer="0.3"/>
      <pageSetup paperSize="9" orientation="landscape" verticalDpi="0" r:id="rId1"/>
      <headerFooter>
        <oddHeader>&amp;R&amp;G</oddHeader>
        <oddFooter>&amp;L&amp;8Version 04/2019&amp;R&amp;"+,Standard"&amp;8copyright by sopra Solarpraxis AG, CH-4466 Ormalingen</oddFooter>
      </headerFooter>
    </customSheetView>
    <customSheetView guid="{CDADD283-1DE3-4BBA-96A6-2106C06EC10A}">
      <selection activeCell="E19" sqref="E19"/>
      <pageMargins left="0.7" right="0.7" top="0.75" bottom="0.75" header="0.3" footer="0.3"/>
      <pageSetup paperSize="9" orientation="landscape" verticalDpi="0" r:id="rId2"/>
      <headerFooter>
        <oddHeader>&amp;R&amp;G</oddHeader>
        <oddFooter>&amp;L&amp;8Version 04/2019&amp;R&amp;"+,Standard"&amp;8copyright by sopra Solarpraxis AG, CH-4466 Ormalingen</oddFooter>
      </headerFooter>
    </customSheetView>
    <customSheetView guid="{D0B80887-B2F6-4A58-8CC9-A2DBCC0DAA74}">
      <selection activeCell="E19" sqref="E19"/>
      <pageMargins left="0.7" right="0.7" top="0.75" bottom="0.75" header="0.3" footer="0.3"/>
      <pageSetup paperSize="9" orientation="landscape" verticalDpi="0" r:id="rId3"/>
      <headerFooter>
        <oddHeader>&amp;R&amp;G</oddHeader>
        <oddFooter>&amp;L&amp;8Version 04/2019&amp;R&amp;"+,Standard"&amp;8copyright by sopra Solarpraxis AG, CH-4466 Ormalingen</oddFooter>
      </headerFooter>
    </customSheetView>
  </customSheetViews>
  <mergeCells count="2">
    <mergeCell ref="B6:K7"/>
    <mergeCell ref="B18:K18"/>
  </mergeCells>
  <pageMargins left="0.70866141732283472" right="0.70866141732283472" top="0.31496062992125984" bottom="0.31496062992125984" header="0.31496062992125984" footer="0.31496062992125984"/>
  <pageSetup paperSize="9" orientation="landscape" verticalDpi="0" r:id="rId4"/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Absorberberechnung</vt:lpstr>
      <vt:lpstr>Emissionen</vt:lpstr>
      <vt:lpstr>Umrechnungstabelle</vt:lpstr>
      <vt:lpstr>Heizleistungsbedarf</vt:lpstr>
      <vt:lpstr>_1980_1999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beda.madoerin</dc:creator>
  <cp:lastModifiedBy>Beda Madörin</cp:lastModifiedBy>
  <cp:lastPrinted>2020-03-27T15:36:32Z</cp:lastPrinted>
  <dcterms:created xsi:type="dcterms:W3CDTF">2019-04-16T17:16:49Z</dcterms:created>
  <dcterms:modified xsi:type="dcterms:W3CDTF">2020-05-14T09:59:50Z</dcterms:modified>
</cp:coreProperties>
</file>